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ouki15\Desktop\"/>
    </mc:Choice>
  </mc:AlternateContent>
  <bookViews>
    <workbookView xWindow="10230" yWindow="15" windowWidth="10260" windowHeight="8370" tabRatio="860"/>
  </bookViews>
  <sheets>
    <sheet name="入力シート" sheetId="22" r:id="rId1"/>
    <sheet name="事例を踏まえた入力手順" sheetId="26" r:id="rId2"/>
    <sheet name="計算シート" sheetId="24" state="hidden" r:id="rId3"/>
    <sheet name="マスター" sheetId="27" state="hidden" r:id="rId4"/>
  </sheets>
  <definedNames>
    <definedName name="プルダウンリスト">マスター!$B$4:$B$5</definedName>
    <definedName name="入外区分">マスター!$B$8:$B$9</definedName>
  </definedNames>
  <calcPr calcId="162913"/>
</workbook>
</file>

<file path=xl/calcChain.xml><?xml version="1.0" encoding="utf-8"?>
<calcChain xmlns="http://schemas.openxmlformats.org/spreadsheetml/2006/main">
  <c r="B3" i="24" l="1"/>
  <c r="L28" i="22"/>
  <c r="B11" i="24"/>
  <c r="D11" i="24" s="1"/>
  <c r="B23" i="24"/>
  <c r="C3" i="24" l="1"/>
  <c r="G5" i="27"/>
  <c r="G6" i="27"/>
  <c r="G4" i="27"/>
  <c r="M54" i="26" l="1"/>
  <c r="K54" i="26"/>
  <c r="F54" i="26"/>
  <c r="D54" i="26"/>
  <c r="H8" i="24" l="1"/>
  <c r="J8" i="24" s="1"/>
  <c r="H9" i="24"/>
  <c r="J9" i="24" s="1"/>
  <c r="H10" i="24"/>
  <c r="J10" i="24" s="1"/>
  <c r="H11" i="24"/>
  <c r="H12" i="24"/>
  <c r="J12" i="24" s="1"/>
  <c r="H13" i="24"/>
  <c r="J13" i="24" s="1"/>
  <c r="H14" i="24"/>
  <c r="J14" i="24" s="1"/>
  <c r="H15" i="24"/>
  <c r="J15" i="24" s="1"/>
  <c r="H16" i="24"/>
  <c r="J16" i="24" s="1"/>
  <c r="B8" i="24"/>
  <c r="D8" i="24" s="1"/>
  <c r="B9" i="24"/>
  <c r="D9" i="24" s="1"/>
  <c r="B10" i="24"/>
  <c r="D10" i="24" s="1"/>
  <c r="B12" i="24"/>
  <c r="D12" i="24" s="1"/>
  <c r="B13" i="24"/>
  <c r="D13" i="24" s="1"/>
  <c r="B14" i="24"/>
  <c r="D14" i="24" s="1"/>
  <c r="B15" i="24"/>
  <c r="D15" i="24" s="1"/>
  <c r="B16" i="24"/>
  <c r="D16" i="24" s="1"/>
  <c r="J11" i="24" l="1"/>
  <c r="H7" i="24"/>
  <c r="J7" i="24" s="1"/>
  <c r="P44" i="24" s="1"/>
  <c r="B7" i="24"/>
  <c r="H17" i="24" l="1"/>
  <c r="D7" i="24"/>
  <c r="D17" i="24" s="1"/>
  <c r="B17" i="24"/>
  <c r="J17" i="24"/>
  <c r="E44" i="24" l="1"/>
  <c r="M23" i="24"/>
  <c r="J28" i="22" l="1"/>
  <c r="C28" i="22"/>
  <c r="H3" i="24" l="1"/>
  <c r="B27" i="24" s="1"/>
  <c r="E28" i="22"/>
  <c r="E23" i="24" l="1"/>
  <c r="N27" i="24"/>
  <c r="E31" i="24" s="1"/>
  <c r="P23" i="24" l="1"/>
  <c r="S23" i="24" s="1"/>
  <c r="H23" i="24"/>
  <c r="E27" i="24" l="1"/>
  <c r="H27" i="24"/>
  <c r="E36" i="24" s="1"/>
  <c r="B36" i="24"/>
  <c r="M36" i="24"/>
  <c r="P36" i="24" l="1"/>
  <c r="B31" i="24"/>
  <c r="H31" i="24" s="1"/>
  <c r="B40" i="24" s="1"/>
  <c r="M40" i="24" l="1"/>
  <c r="S36" i="24"/>
  <c r="P40" i="24" s="1"/>
  <c r="H36" i="24"/>
  <c r="E40" i="24" s="1"/>
  <c r="H40" i="24" s="1"/>
  <c r="S40" i="24" l="1"/>
  <c r="S41" i="24" s="1"/>
  <c r="M44" i="24" s="1"/>
  <c r="S44" i="24" s="1"/>
  <c r="H32" i="22" s="1"/>
  <c r="H41" i="24" l="1"/>
  <c r="B44" i="24" s="1"/>
  <c r="H44" i="24" s="1"/>
  <c r="H31" i="22" s="1"/>
  <c r="H35" i="22" s="1"/>
</calcChain>
</file>

<file path=xl/sharedStrings.xml><?xml version="1.0" encoding="utf-8"?>
<sst xmlns="http://schemas.openxmlformats.org/spreadsheetml/2006/main" count="163" uniqueCount="87">
  <si>
    <t>被保険者１</t>
    <rPh sb="0" eb="4">
      <t>ヒホケンシャ</t>
    </rPh>
    <phoneticPr fontId="2"/>
  </si>
  <si>
    <t>被保険者２</t>
    <rPh sb="0" eb="4">
      <t>ヒホケンシャ</t>
    </rPh>
    <phoneticPr fontId="2"/>
  </si>
  <si>
    <t>入外区分</t>
    <rPh sb="0" eb="1">
      <t>ニュウ</t>
    </rPh>
    <rPh sb="1" eb="2">
      <t>ガイ</t>
    </rPh>
    <rPh sb="2" eb="4">
      <t>クブン</t>
    </rPh>
    <phoneticPr fontId="2"/>
  </si>
  <si>
    <t>総医療費</t>
    <rPh sb="0" eb="1">
      <t>ソウ</t>
    </rPh>
    <rPh sb="1" eb="4">
      <t>イリョウヒ</t>
    </rPh>
    <phoneticPr fontId="2"/>
  </si>
  <si>
    <t>窓口での支払額</t>
    <rPh sb="0" eb="2">
      <t>マドグチ</t>
    </rPh>
    <rPh sb="4" eb="6">
      <t>シハライ</t>
    </rPh>
    <rPh sb="6" eb="7">
      <t>ガク</t>
    </rPh>
    <phoneticPr fontId="2"/>
  </si>
  <si>
    <t>入院</t>
    <rPh sb="0" eb="2">
      <t>ニュウイン</t>
    </rPh>
    <phoneticPr fontId="2"/>
  </si>
  <si>
    <t>外来</t>
    <rPh sb="0" eb="2">
      <t>ガイライ</t>
    </rPh>
    <phoneticPr fontId="2"/>
  </si>
  <si>
    <t>現物給付額</t>
    <rPh sb="0" eb="2">
      <t>ゲンブツ</t>
    </rPh>
    <rPh sb="2" eb="5">
      <t>キュウフガク</t>
    </rPh>
    <phoneticPr fontId="2"/>
  </si>
  <si>
    <t>＝</t>
    <phoneticPr fontId="2"/>
  </si>
  <si>
    <t>－</t>
    <phoneticPr fontId="2"/>
  </si>
  <si>
    <t>(一部負担額)</t>
    <rPh sb="1" eb="5">
      <t>イチブフタン</t>
    </rPh>
    <rPh sb="5" eb="6">
      <t>ガク</t>
    </rPh>
    <phoneticPr fontId="2"/>
  </si>
  <si>
    <t>(負担限度額)</t>
    <rPh sb="1" eb="3">
      <t>フタン</t>
    </rPh>
    <rPh sb="3" eb="6">
      <t>ゲンドガク</t>
    </rPh>
    <phoneticPr fontId="2"/>
  </si>
  <si>
    <t>(総医療費)</t>
    <rPh sb="1" eb="2">
      <t>ソウ</t>
    </rPh>
    <rPh sb="2" eb="5">
      <t>イリョウヒ</t>
    </rPh>
    <phoneticPr fontId="2"/>
  </si>
  <si>
    <t>(一部負担金)</t>
    <rPh sb="1" eb="5">
      <t>イチブフタン</t>
    </rPh>
    <rPh sb="5" eb="6">
      <t>キン</t>
    </rPh>
    <phoneticPr fontId="2"/>
  </si>
  <si>
    <t>プルダウンリスト</t>
    <phoneticPr fontId="2"/>
  </si>
  <si>
    <t>② 按分率を一部負担額より算出する</t>
    <rPh sb="2" eb="4">
      <t>アンブン</t>
    </rPh>
    <rPh sb="4" eb="5">
      <t>リツ</t>
    </rPh>
    <rPh sb="6" eb="10">
      <t>イチブフタン</t>
    </rPh>
    <rPh sb="10" eb="11">
      <t>ガク</t>
    </rPh>
    <rPh sb="13" eb="15">
      <t>サンシュツ</t>
    </rPh>
    <phoneticPr fontId="2"/>
  </si>
  <si>
    <t>④ 現物給付がある場合、③の金額から差し引く</t>
    <rPh sb="2" eb="4">
      <t>ゲンブツ</t>
    </rPh>
    <rPh sb="4" eb="6">
      <t>キュウフ</t>
    </rPh>
    <rPh sb="9" eb="11">
      <t>バアイ</t>
    </rPh>
    <rPh sb="14" eb="16">
      <t>キンガク</t>
    </rPh>
    <rPh sb="18" eb="19">
      <t>サ</t>
    </rPh>
    <rPh sb="20" eb="21">
      <t>ヒ</t>
    </rPh>
    <phoneticPr fontId="2"/>
  </si>
  <si>
    <t>負担相当額</t>
    <rPh sb="0" eb="2">
      <t>フタン</t>
    </rPh>
    <rPh sb="2" eb="4">
      <t>ソウトウ</t>
    </rPh>
    <rPh sb="4" eb="5">
      <t>ガク</t>
    </rPh>
    <phoneticPr fontId="2"/>
  </si>
  <si>
    <t>－</t>
  </si>
  <si>
    <t>＝</t>
  </si>
  <si>
    <t>／</t>
  </si>
  <si>
    <t>×</t>
  </si>
  <si>
    <t>≒</t>
  </si>
  <si>
    <t>③ ②の按分率をもとに、被保険者ごとの高額療養費支給額を算出する</t>
    <rPh sb="4" eb="6">
      <t>アンブン</t>
    </rPh>
    <rPh sb="6" eb="7">
      <t>リツ</t>
    </rPh>
    <rPh sb="12" eb="16">
      <t>ヒホケンシャ</t>
    </rPh>
    <rPh sb="19" eb="21">
      <t>コウガク</t>
    </rPh>
    <rPh sb="21" eb="24">
      <t>リョウヨウヒ</t>
    </rPh>
    <rPh sb="24" eb="27">
      <t>シキュウガク</t>
    </rPh>
    <rPh sb="28" eb="30">
      <t>サンシュツ</t>
    </rPh>
    <phoneticPr fontId="2"/>
  </si>
  <si>
    <t>Ｑ１．</t>
    <phoneticPr fontId="2"/>
  </si>
  <si>
    <t>Ｑ２．</t>
    <phoneticPr fontId="2"/>
  </si>
  <si>
    <t>１割</t>
    <rPh sb="1" eb="2">
      <t>ワ</t>
    </rPh>
    <phoneticPr fontId="2"/>
  </si>
  <si>
    <t>３割</t>
    <rPh sb="1" eb="2">
      <t>ワ</t>
    </rPh>
    <phoneticPr fontId="2"/>
  </si>
  <si>
    <t>○</t>
  </si>
  <si>
    <t>あなたに支払われる高額療養費は、</t>
    <rPh sb="4" eb="6">
      <t>シハラ</t>
    </rPh>
    <rPh sb="9" eb="11">
      <t>コウガク</t>
    </rPh>
    <rPh sb="11" eb="14">
      <t>リョウヨウヒ</t>
    </rPh>
    <phoneticPr fontId="2"/>
  </si>
  <si>
    <t>（被保険者１）</t>
    <rPh sb="1" eb="5">
      <t>ヒホケンシャ</t>
    </rPh>
    <phoneticPr fontId="2"/>
  </si>
  <si>
    <t>（被保険者２）</t>
    <rPh sb="1" eb="5">
      <t>ヒホケンシャ</t>
    </rPh>
    <phoneticPr fontId="2"/>
  </si>
  <si>
    <t>あなたの世帯に支払われる高額療養費は、</t>
    <rPh sb="4" eb="6">
      <t>セタイ</t>
    </rPh>
    <rPh sb="7" eb="9">
      <t>シハラ</t>
    </rPh>
    <rPh sb="12" eb="14">
      <t>コウガク</t>
    </rPh>
    <rPh sb="14" eb="17">
      <t>リョウヨウヒ</t>
    </rPh>
    <phoneticPr fontId="2"/>
  </si>
  <si>
    <t>（被保険者１と２の合計）</t>
    <rPh sb="1" eb="5">
      <t>ヒホケンシャ</t>
    </rPh>
    <rPh sb="9" eb="11">
      <t>ゴウケイ</t>
    </rPh>
    <phoneticPr fontId="2"/>
  </si>
  <si>
    <t>① 一部負担金から負担限度額を差し引く</t>
    <rPh sb="9" eb="11">
      <t>フタン</t>
    </rPh>
    <rPh sb="11" eb="14">
      <t>ゲンドガク</t>
    </rPh>
    <rPh sb="15" eb="16">
      <t>サ</t>
    </rPh>
    <rPh sb="17" eb="18">
      <t>ヒ</t>
    </rPh>
    <phoneticPr fontId="2"/>
  </si>
  <si>
    <t>(一部負担金/高額計算用)</t>
    <rPh sb="1" eb="5">
      <t>イチブフタン</t>
    </rPh>
    <rPh sb="5" eb="6">
      <t>キン</t>
    </rPh>
    <rPh sb="7" eb="9">
      <t>コウガク</t>
    </rPh>
    <rPh sb="9" eb="11">
      <t>ケイサン</t>
    </rPh>
    <rPh sb="11" eb="12">
      <t>ヨウ</t>
    </rPh>
    <phoneticPr fontId="2"/>
  </si>
  <si>
    <t>－</t>
    <phoneticPr fontId="2"/>
  </si>
  <si>
    <t>＝</t>
    <phoneticPr fontId="2"/>
  </si>
  <si>
    <t>高額療養費(外来・個人単位)</t>
    <rPh sb="0" eb="2">
      <t>コウガク</t>
    </rPh>
    <rPh sb="2" eb="5">
      <t>リョウヨウヒ</t>
    </rPh>
    <rPh sb="6" eb="8">
      <t>ガイライ</t>
    </rPh>
    <rPh sb="9" eb="11">
      <t>コジン</t>
    </rPh>
    <rPh sb="11" eb="13">
      <t>タンイ</t>
    </rPh>
    <phoneticPr fontId="2"/>
  </si>
  <si>
    <t>高額療養費(外来＋入院・世帯単位)</t>
    <rPh sb="0" eb="2">
      <t>コウガク</t>
    </rPh>
    <rPh sb="2" eb="5">
      <t>リョウヨウヒ</t>
    </rPh>
    <rPh sb="6" eb="8">
      <t>ガイライ</t>
    </rPh>
    <rPh sb="9" eb="11">
      <t>ニュウイン</t>
    </rPh>
    <rPh sb="12" eb="14">
      <t>セタイ</t>
    </rPh>
    <rPh sb="14" eb="16">
      <t>タンイ</t>
    </rPh>
    <phoneticPr fontId="2"/>
  </si>
  <si>
    <t>一般</t>
    <rPh sb="0" eb="2">
      <t>イッパン</t>
    </rPh>
    <phoneticPr fontId="2"/>
  </si>
  <si>
    <t>区分Ⅱ</t>
    <rPh sb="0" eb="2">
      <t>クブン</t>
    </rPh>
    <phoneticPr fontId="2"/>
  </si>
  <si>
    <t>区分Ⅰ</t>
    <rPh sb="0" eb="2">
      <t>クブン</t>
    </rPh>
    <phoneticPr fontId="2"/>
  </si>
  <si>
    <t>負担割合は次のうち、どちらに該当しますか</t>
    <rPh sb="0" eb="2">
      <t>フタン</t>
    </rPh>
    <rPh sb="2" eb="4">
      <t>ワリアイ</t>
    </rPh>
    <rPh sb="5" eb="6">
      <t>ツギ</t>
    </rPh>
    <phoneticPr fontId="2"/>
  </si>
  <si>
    <t>【注意事項】</t>
    <rPh sb="1" eb="5">
      <t>チュウイジコウ</t>
    </rPh>
    <phoneticPr fontId="2"/>
  </si>
  <si>
    <t>所得区分は次のうち、どれに該当しますか</t>
    <rPh sb="0" eb="2">
      <t>ショトク</t>
    </rPh>
    <rPh sb="2" eb="4">
      <t>クブン</t>
    </rPh>
    <rPh sb="5" eb="6">
      <t>ツギ</t>
    </rPh>
    <rPh sb="13" eb="15">
      <t>ガイトウ</t>
    </rPh>
    <phoneticPr fontId="2"/>
  </si>
  <si>
    <t>　負担割合および所得区分については、別頁でご確認ください。</t>
    <rPh sb="1" eb="3">
      <t>フタン</t>
    </rPh>
    <rPh sb="3" eb="5">
      <t>ワリアイ</t>
    </rPh>
    <rPh sb="8" eb="10">
      <t>ショトク</t>
    </rPh>
    <rPh sb="10" eb="12">
      <t>クブン</t>
    </rPh>
    <rPh sb="18" eb="19">
      <t>ベツ</t>
    </rPh>
    <rPh sb="19" eb="20">
      <t>ページ</t>
    </rPh>
    <rPh sb="22" eb="24">
      <t>カクニン</t>
    </rPh>
    <phoneticPr fontId="2"/>
  </si>
  <si>
    <t>　保険適用外のものを含まないようにご注意ください。</t>
    <rPh sb="1" eb="3">
      <t>ホケン</t>
    </rPh>
    <rPh sb="3" eb="6">
      <t>テキヨウガイ</t>
    </rPh>
    <rPh sb="10" eb="11">
      <t>フク</t>
    </rPh>
    <rPh sb="18" eb="20">
      <t>チュウイ</t>
    </rPh>
    <phoneticPr fontId="2"/>
  </si>
  <si>
    <t>　また、総医療費については点数で表示されている場合、１点につき１０円として計算します。</t>
    <rPh sb="4" eb="5">
      <t>ソウ</t>
    </rPh>
    <rPh sb="5" eb="8">
      <t>イリョウヒ</t>
    </rPh>
    <rPh sb="13" eb="15">
      <t>テンスウ</t>
    </rPh>
    <rPh sb="16" eb="18">
      <t>ヒョウジ</t>
    </rPh>
    <rPh sb="23" eb="25">
      <t>バアイ</t>
    </rPh>
    <rPh sb="27" eb="28">
      <t>テン</t>
    </rPh>
    <rPh sb="33" eb="34">
      <t>エン</t>
    </rPh>
    <rPh sb="37" eb="39">
      <t>ケイサン</t>
    </rPh>
    <phoneticPr fontId="2"/>
  </si>
  <si>
    <t>「１割」であればＱ２へ、「３割」であればＱ３へ進んでください</t>
    <rPh sb="2" eb="3">
      <t>ワ</t>
    </rPh>
    <rPh sb="14" eb="15">
      <t>ワ</t>
    </rPh>
    <rPh sb="23" eb="24">
      <t>スス</t>
    </rPh>
    <phoneticPr fontId="2"/>
  </si>
  <si>
    <r>
      <t>　総医療費、窓口での支払額は領収書に記載されている金額のうち、</t>
    </r>
    <r>
      <rPr>
        <b/>
        <sz val="11"/>
        <color theme="1"/>
        <rFont val="KAJO_J明朝"/>
        <family val="1"/>
        <charset val="128"/>
      </rPr>
      <t>保険適用分のみが対象</t>
    </r>
    <r>
      <rPr>
        <sz val="11"/>
        <color theme="1"/>
        <rFont val="KAJO_J明朝"/>
        <family val="1"/>
        <charset val="128"/>
      </rPr>
      <t>となります。</t>
    </r>
    <rPh sb="1" eb="2">
      <t>ソウ</t>
    </rPh>
    <rPh sb="2" eb="5">
      <t>イリョウヒ</t>
    </rPh>
    <rPh sb="6" eb="8">
      <t>マドグチ</t>
    </rPh>
    <rPh sb="10" eb="13">
      <t>シ</t>
    </rPh>
    <rPh sb="14" eb="17">
      <t>リョウシュウショ</t>
    </rPh>
    <rPh sb="18" eb="20">
      <t>キサイ</t>
    </rPh>
    <rPh sb="25" eb="27">
      <t>キンガク</t>
    </rPh>
    <rPh sb="31" eb="33">
      <t>ホケン</t>
    </rPh>
    <rPh sb="33" eb="35">
      <t>テキヨウ</t>
    </rPh>
    <rPh sb="35" eb="36">
      <t>ブン</t>
    </rPh>
    <rPh sb="39" eb="41">
      <t>タイショウ</t>
    </rPh>
    <phoneticPr fontId="2"/>
  </si>
  <si>
    <t>20,000円</t>
    <rPh sb="6" eb="7">
      <t>エン</t>
    </rPh>
    <phoneticPr fontId="2"/>
  </si>
  <si>
    <t xml:space="preserve">  </t>
    <phoneticPr fontId="2"/>
  </si>
  <si>
    <t>広域　太郎さん（被保険者１）</t>
    <rPh sb="0" eb="2">
      <t>コウイキ</t>
    </rPh>
    <rPh sb="3" eb="5">
      <t>タロウ</t>
    </rPh>
    <rPh sb="8" eb="12">
      <t>ヒホケンシャ</t>
    </rPh>
    <phoneticPr fontId="2"/>
  </si>
  <si>
    <t>広域　花子さん（被保険者２）</t>
    <rPh sb="0" eb="2">
      <t>コウイキ</t>
    </rPh>
    <rPh sb="3" eb="5">
      <t>ハナコ</t>
    </rPh>
    <rPh sb="8" eb="12">
      <t>ヒホケンシャ</t>
    </rPh>
    <phoneticPr fontId="2"/>
  </si>
  <si>
    <t>　※入力シートで算定される金額は見込み額であり、実際の支給額とは異なる場合があります。</t>
    <rPh sb="2" eb="4">
      <t>ニュウリョク</t>
    </rPh>
    <rPh sb="8" eb="10">
      <t>サンテイ</t>
    </rPh>
    <rPh sb="13" eb="15">
      <t>キンガク</t>
    </rPh>
    <rPh sb="16" eb="18">
      <t>ミコ</t>
    </rPh>
    <rPh sb="19" eb="20">
      <t>ガク</t>
    </rPh>
    <rPh sb="24" eb="26">
      <t>ジッサイ</t>
    </rPh>
    <rPh sb="27" eb="30">
      <t>シキュウガク</t>
    </rPh>
    <rPh sb="32" eb="33">
      <t>コト</t>
    </rPh>
    <rPh sb="35" eb="37">
      <t>バアイ</t>
    </rPh>
    <phoneticPr fontId="2"/>
  </si>
  <si>
    <t>　◎入力シートを利用することで、簡単に高額療養費の支給見込み額を確認することができます。</t>
    <rPh sb="2" eb="4">
      <t>ニュウリョク</t>
    </rPh>
    <rPh sb="8" eb="10">
      <t>リヨウ</t>
    </rPh>
    <rPh sb="16" eb="18">
      <t>カンタン</t>
    </rPh>
    <rPh sb="19" eb="21">
      <t>コウガク</t>
    </rPh>
    <rPh sb="21" eb="24">
      <t>リョウヨウヒ</t>
    </rPh>
    <rPh sb="25" eb="27">
      <t>シキュウ</t>
    </rPh>
    <rPh sb="27" eb="29">
      <t>ミコ</t>
    </rPh>
    <rPh sb="30" eb="31">
      <t>ガク</t>
    </rPh>
    <phoneticPr fontId="2"/>
  </si>
  <si>
    <t>（事例）所得区分が「一般」（１割負担）世帯の場合で、１ヵ月の夫婦の医療費（領収書）が下記の場合。</t>
    <rPh sb="1" eb="3">
      <t>ジレイ</t>
    </rPh>
    <rPh sb="37" eb="40">
      <t>リョウシュウショ</t>
    </rPh>
    <rPh sb="42" eb="44">
      <t>カキ</t>
    </rPh>
    <phoneticPr fontId="2"/>
  </si>
  <si>
    <t>・Ａ病院（外来）医療費　80,000円　　　一部負担金（自己負担額）　8,000円</t>
    <rPh sb="2" eb="4">
      <t>ビョウイン</t>
    </rPh>
    <rPh sb="5" eb="7">
      <t>ガイライ</t>
    </rPh>
    <rPh sb="8" eb="11">
      <t>イリョウヒ</t>
    </rPh>
    <rPh sb="18" eb="19">
      <t>エン</t>
    </rPh>
    <rPh sb="22" eb="24">
      <t>イチブ</t>
    </rPh>
    <rPh sb="24" eb="27">
      <t>フタンキン</t>
    </rPh>
    <rPh sb="28" eb="30">
      <t>ジコ</t>
    </rPh>
    <rPh sb="30" eb="32">
      <t>フタン</t>
    </rPh>
    <rPh sb="32" eb="33">
      <t>ガク</t>
    </rPh>
    <rPh sb="40" eb="41">
      <t>エン</t>
    </rPh>
    <phoneticPr fontId="2"/>
  </si>
  <si>
    <t>・Ｂ薬局（外来）医療費　30,000円　　　一部負担金（自己負担額）　3,000円</t>
    <rPh sb="2" eb="4">
      <t>ヤッキョク</t>
    </rPh>
    <rPh sb="5" eb="7">
      <t>ガイライ</t>
    </rPh>
    <rPh sb="8" eb="11">
      <t>イリョウヒ</t>
    </rPh>
    <rPh sb="18" eb="19">
      <t>エン</t>
    </rPh>
    <rPh sb="40" eb="41">
      <t>エン</t>
    </rPh>
    <phoneticPr fontId="2"/>
  </si>
  <si>
    <t>・Ｃ歯科（外来）医療費　90,000円　　　一部負担金（自己負担額）　9,000円</t>
    <rPh sb="2" eb="4">
      <t>シカ</t>
    </rPh>
    <rPh sb="5" eb="7">
      <t>ガイライ</t>
    </rPh>
    <rPh sb="8" eb="10">
      <t>イリョウ</t>
    </rPh>
    <rPh sb="10" eb="11">
      <t>ヒ</t>
    </rPh>
    <rPh sb="18" eb="19">
      <t>エン</t>
    </rPh>
    <rPh sb="40" eb="41">
      <t>エン</t>
    </rPh>
    <phoneticPr fontId="2"/>
  </si>
  <si>
    <t>　　次に事例の入力手順を示しますので、参考としてご利用ください。</t>
    <rPh sb="2" eb="3">
      <t>ツギ</t>
    </rPh>
    <rPh sb="4" eb="6">
      <t>ジレイ</t>
    </rPh>
    <rPh sb="7" eb="9">
      <t>ニュウリョク</t>
    </rPh>
    <rPh sb="9" eb="11">
      <t>テジュン</t>
    </rPh>
    <rPh sb="12" eb="13">
      <t>シメ</t>
    </rPh>
    <rPh sb="19" eb="21">
      <t>サンコウ</t>
    </rPh>
    <rPh sb="25" eb="27">
      <t>リヨウ</t>
    </rPh>
    <phoneticPr fontId="2"/>
  </si>
  <si>
    <t>12,927円</t>
    <rPh sb="6" eb="7">
      <t>エン</t>
    </rPh>
    <phoneticPr fontId="2"/>
  </si>
  <si>
    <t>7,073円</t>
    <rPh sb="5" eb="6">
      <t>エン</t>
    </rPh>
    <phoneticPr fontId="2"/>
  </si>
  <si>
    <t>・Ｄ病院（入院）医療費　1,000,000円　　一部負担金（自己負担額）　57,600円</t>
    <rPh sb="2" eb="4">
      <t>ビョウイン</t>
    </rPh>
    <rPh sb="5" eb="7">
      <t>ニュウイン</t>
    </rPh>
    <rPh sb="8" eb="11">
      <t>イリョウヒ</t>
    </rPh>
    <rPh sb="21" eb="22">
      <t>エン</t>
    </rPh>
    <rPh sb="43" eb="44">
      <t>エン</t>
    </rPh>
    <phoneticPr fontId="2"/>
  </si>
  <si>
    <t>※Ｄ病院では、月額負担上限額の57,600円が適用されています。</t>
    <rPh sb="2" eb="4">
      <t>ビョウイン</t>
    </rPh>
    <rPh sb="7" eb="9">
      <t>ゲツガク</t>
    </rPh>
    <rPh sb="9" eb="11">
      <t>フタン</t>
    </rPh>
    <rPh sb="11" eb="14">
      <t>ジョウゲンガク</t>
    </rPh>
    <rPh sb="21" eb="22">
      <t>エン</t>
    </rPh>
    <rPh sb="23" eb="25">
      <t>テキヨウ</t>
    </rPh>
    <phoneticPr fontId="2"/>
  </si>
  <si>
    <t>定額</t>
    <rPh sb="0" eb="2">
      <t>テイガク</t>
    </rPh>
    <phoneticPr fontId="2"/>
  </si>
  <si>
    <t>課税所得</t>
    <rPh sb="0" eb="2">
      <t>カゼイ</t>
    </rPh>
    <rPh sb="2" eb="4">
      <t>ショトク</t>
    </rPh>
    <phoneticPr fontId="2"/>
  </si>
  <si>
    <t>外来（個人）</t>
    <rPh sb="0" eb="2">
      <t>ガイライ</t>
    </rPh>
    <rPh sb="3" eb="5">
      <t>コジン</t>
    </rPh>
    <phoneticPr fontId="2"/>
  </si>
  <si>
    <t>限度額（世帯）</t>
    <rPh sb="0" eb="2">
      <t>ゲンド</t>
    </rPh>
    <rPh sb="2" eb="3">
      <t>ガク</t>
    </rPh>
    <rPh sb="4" eb="6">
      <t>セタイ</t>
    </rPh>
    <phoneticPr fontId="2"/>
  </si>
  <si>
    <t>区分</t>
    <rPh sb="0" eb="2">
      <t>クブン</t>
    </rPh>
    <phoneticPr fontId="2"/>
  </si>
  <si>
    <t>Ｑ３．</t>
    <phoneticPr fontId="2"/>
  </si>
  <si>
    <t>住民税の課税所得はいくらですか</t>
    <rPh sb="0" eb="3">
      <t>ジュウミンゼイ</t>
    </rPh>
    <rPh sb="4" eb="6">
      <t>カゼイ</t>
    </rPh>
    <rPh sb="6" eb="8">
      <t>ショトク</t>
    </rPh>
    <phoneticPr fontId="2"/>
  </si>
  <si>
    <t>円</t>
    <rPh sb="0" eb="1">
      <t>エン</t>
    </rPh>
    <phoneticPr fontId="2"/>
  </si>
  <si>
    <r>
      <t>Ｑ３．</t>
    </r>
    <r>
      <rPr>
        <b/>
        <sz val="11"/>
        <color theme="1"/>
        <rFont val="KAJO_J明朝"/>
        <family val="1"/>
        <charset val="128"/>
      </rPr>
      <t/>
    </r>
    <phoneticPr fontId="2"/>
  </si>
  <si>
    <r>
      <rPr>
        <b/>
        <sz val="11"/>
        <color theme="1"/>
        <rFont val="KAJO_J明朝"/>
        <family val="1"/>
        <charset val="128"/>
      </rPr>
      <t>同一世帯の被保険者ごとに、同一月に病院や薬局で支払われた医療費</t>
    </r>
    <r>
      <rPr>
        <sz val="11"/>
        <color theme="1"/>
        <rFont val="KAJO_J明朝"/>
        <family val="1"/>
        <charset val="128"/>
      </rPr>
      <t>について下表に記入してください</t>
    </r>
    <phoneticPr fontId="2"/>
  </si>
  <si>
    <t>所得区分</t>
    <rPh sb="0" eb="2">
      <t>ショトク</t>
    </rPh>
    <rPh sb="2" eb="4">
      <t>クブン</t>
    </rPh>
    <phoneticPr fontId="2"/>
  </si>
  <si>
    <t>CD2</t>
    <phoneticPr fontId="2"/>
  </si>
  <si>
    <t>CD1</t>
    <phoneticPr fontId="2"/>
  </si>
  <si>
    <t>総医療費</t>
    <rPh sb="0" eb="1">
      <t>ソウ</t>
    </rPh>
    <rPh sb="1" eb="4">
      <t>イリョウヒ</t>
    </rPh>
    <phoneticPr fontId="2"/>
  </si>
  <si>
    <r>
      <t>Ｑ4．</t>
    </r>
    <r>
      <rPr>
        <b/>
        <sz val="11"/>
        <color theme="1"/>
        <rFont val="KAJO_J明朝"/>
        <family val="1"/>
        <charset val="128"/>
      </rPr>
      <t/>
    </r>
    <phoneticPr fontId="2"/>
  </si>
  <si>
    <t>加算基準額</t>
    <phoneticPr fontId="2"/>
  </si>
  <si>
    <t>加算率</t>
    <rPh sb="0" eb="2">
      <t>カサン</t>
    </rPh>
    <rPh sb="2" eb="3">
      <t>リツ</t>
    </rPh>
    <phoneticPr fontId="2"/>
  </si>
  <si>
    <t>現役並みⅠ</t>
    <rPh sb="0" eb="2">
      <t>ゲンエキ</t>
    </rPh>
    <rPh sb="2" eb="3">
      <t>ナ</t>
    </rPh>
    <phoneticPr fontId="2"/>
  </si>
  <si>
    <t>現役並みⅡ</t>
    <phoneticPr fontId="2"/>
  </si>
  <si>
    <t>現役並みⅢ</t>
    <phoneticPr fontId="2"/>
  </si>
  <si>
    <t>外来</t>
    <rPh sb="0" eb="2">
      <t>ガイライ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</si>
</sst>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円&quot;"/>
    <numFmt numFmtId="177" formatCode="#,##0_);[Red]\(#,##0\)"/>
    <numFmt numFmtId="178" formatCode="0.000000000"/>
    <numFmt numFmtId="179" formatCode="#,##0&quot;円&quot;"/>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KAJO_J明朝"/>
      <family val="1"/>
      <charset val="128"/>
    </font>
    <font>
      <b/>
      <sz val="11"/>
      <color theme="1"/>
      <name val="KAJO_J明朝"/>
      <family val="1"/>
      <charset val="128"/>
    </font>
    <font>
      <b/>
      <u/>
      <sz val="14"/>
      <color theme="1"/>
      <name val="KAJO_J明朝"/>
      <family val="1"/>
      <charset val="128"/>
    </font>
    <font>
      <sz val="11"/>
      <name val="KAJO_J明朝"/>
      <family val="1"/>
      <charset val="128"/>
    </font>
    <font>
      <u/>
      <sz val="11"/>
      <color theme="1"/>
      <name val="KAJO_J明朝"/>
      <family val="1"/>
      <charset val="128"/>
    </font>
    <font>
      <sz val="11"/>
      <color rgb="FFFF0000"/>
      <name val="KAJO_J明朝"/>
      <family val="1"/>
      <charset val="128"/>
    </font>
    <font>
      <sz val="12"/>
      <color theme="1"/>
      <name val="ＭＳ 明朝"/>
      <family val="1"/>
      <charset val="128"/>
    </font>
  </fonts>
  <fills count="6">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3"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8">
    <xf numFmtId="0" fontId="0" fillId="0" borderId="0" xfId="0">
      <alignment vertical="center"/>
    </xf>
    <xf numFmtId="0" fontId="3" fillId="0" borderId="0" xfId="0" applyFont="1" applyFill="1">
      <alignment vertical="center"/>
    </xf>
    <xf numFmtId="0" fontId="3" fillId="0" borderId="0" xfId="0" applyFont="1" applyFill="1" applyBorder="1">
      <alignment vertical="center"/>
    </xf>
    <xf numFmtId="38" fontId="3" fillId="0" borderId="0" xfId="1"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3" borderId="1" xfId="0" applyFont="1" applyFill="1" applyBorder="1" applyAlignment="1" applyProtection="1">
      <alignment horizontal="center" vertical="center"/>
      <protection locked="0"/>
    </xf>
    <xf numFmtId="0" fontId="4" fillId="0" borderId="0" xfId="0" applyFont="1" applyFill="1">
      <alignment vertical="center"/>
    </xf>
    <xf numFmtId="176" fontId="3" fillId="0" borderId="0" xfId="0" applyNumberFormat="1" applyFont="1" applyFill="1" applyBorder="1" applyAlignment="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shrinkToFit="1"/>
    </xf>
    <xf numFmtId="176" fontId="3" fillId="0" borderId="0" xfId="0" applyNumberFormat="1" applyFont="1" applyFill="1" applyBorder="1" applyAlignment="1">
      <alignment horizontal="right" vertical="center"/>
    </xf>
    <xf numFmtId="0" fontId="3" fillId="0" borderId="0" xfId="0" applyFont="1">
      <alignment vertical="center"/>
    </xf>
    <xf numFmtId="0" fontId="4" fillId="0" borderId="0" xfId="0" applyFont="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32" xfId="0" applyFont="1" applyFill="1" applyBorder="1">
      <alignment vertical="center"/>
    </xf>
    <xf numFmtId="38" fontId="3" fillId="0" borderId="0" xfId="0" applyNumberFormat="1" applyFont="1" applyFill="1" applyBorder="1">
      <alignment vertical="center"/>
    </xf>
    <xf numFmtId="0" fontId="4" fillId="0" borderId="0" xfId="0" applyFont="1" applyFill="1" applyBorder="1">
      <alignment vertical="center"/>
    </xf>
    <xf numFmtId="0" fontId="3" fillId="0" borderId="33" xfId="0" applyFont="1" applyFill="1" applyBorder="1">
      <alignment vertical="center"/>
    </xf>
    <xf numFmtId="0" fontId="3" fillId="0" borderId="34" xfId="0" applyFont="1" applyFill="1" applyBorder="1">
      <alignment vertical="center"/>
    </xf>
    <xf numFmtId="0" fontId="3" fillId="0" borderId="35" xfId="0" applyFont="1" applyFill="1" applyBorder="1">
      <alignment vertical="center"/>
    </xf>
    <xf numFmtId="0" fontId="9" fillId="0" borderId="0" xfId="0" applyFont="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distributed" vertical="center" justifyLastLine="1"/>
    </xf>
    <xf numFmtId="0" fontId="3" fillId="0" borderId="0" xfId="0" applyFont="1" applyFill="1" applyProtection="1">
      <alignment vertical="center"/>
    </xf>
    <xf numFmtId="0" fontId="3" fillId="0" borderId="0" xfId="0" applyFont="1" applyFill="1" applyBorder="1" applyProtection="1">
      <alignment vertical="center"/>
    </xf>
    <xf numFmtId="38" fontId="3" fillId="0" borderId="0" xfId="1" applyFont="1" applyFill="1" applyBorder="1" applyProtection="1">
      <alignment vertical="center"/>
    </xf>
    <xf numFmtId="38" fontId="3" fillId="0" borderId="0" xfId="0" applyNumberFormat="1" applyFont="1" applyFill="1" applyBorder="1" applyProtection="1">
      <alignment vertical="center"/>
    </xf>
    <xf numFmtId="0" fontId="4" fillId="0" borderId="0" xfId="0" applyFont="1" applyFill="1" applyProtection="1">
      <alignment vertical="center"/>
    </xf>
    <xf numFmtId="0" fontId="0" fillId="0" borderId="0" xfId="0" applyProtection="1">
      <alignment vertical="center"/>
    </xf>
    <xf numFmtId="0" fontId="3" fillId="0" borderId="0" xfId="0" applyFont="1" applyFill="1" applyAlignment="1" applyProtection="1">
      <alignment horizontal="center" vertical="center"/>
    </xf>
    <xf numFmtId="38" fontId="4" fillId="0" borderId="0" xfId="0" applyNumberFormat="1" applyFont="1" applyFill="1" applyAlignment="1" applyProtection="1">
      <alignment vertical="center"/>
    </xf>
    <xf numFmtId="176" fontId="5" fillId="0" borderId="0" xfId="0" applyNumberFormat="1" applyFont="1" applyFill="1" applyAlignment="1" applyProtection="1">
      <alignment vertical="center"/>
    </xf>
    <xf numFmtId="38" fontId="4" fillId="0" borderId="0" xfId="0" applyNumberFormat="1" applyFont="1" applyFill="1" applyProtection="1">
      <alignment vertical="center"/>
    </xf>
    <xf numFmtId="38" fontId="3" fillId="0" borderId="0" xfId="0" applyNumberFormat="1" applyFont="1" applyFill="1" applyProtection="1">
      <alignment vertical="center"/>
    </xf>
    <xf numFmtId="38" fontId="3" fillId="0" borderId="0" xfId="0" applyNumberFormat="1" applyFont="1" applyFill="1" applyAlignment="1" applyProtection="1">
      <alignment vertical="center"/>
    </xf>
    <xf numFmtId="38" fontId="3" fillId="0" borderId="0" xfId="1" applyFont="1" applyFill="1" applyAlignment="1" applyProtection="1">
      <alignment vertical="center"/>
    </xf>
    <xf numFmtId="38" fontId="3" fillId="0" borderId="0" xfId="1" applyFont="1" applyFill="1" applyProtection="1">
      <alignment vertical="center"/>
    </xf>
    <xf numFmtId="0" fontId="3" fillId="0" borderId="40" xfId="0" applyFont="1" applyFill="1" applyBorder="1" applyProtection="1">
      <alignment vertical="center"/>
    </xf>
    <xf numFmtId="0" fontId="9" fillId="4" borderId="1" xfId="0" applyFont="1" applyFill="1" applyBorder="1" applyAlignment="1">
      <alignment vertical="center"/>
    </xf>
    <xf numFmtId="38" fontId="9" fillId="4" borderId="1" xfId="1" applyFont="1" applyFill="1" applyBorder="1" applyAlignment="1">
      <alignment horizontal="center" vertical="center"/>
    </xf>
    <xf numFmtId="0" fontId="9" fillId="0" borderId="57" xfId="0" applyFont="1" applyBorder="1" applyAlignment="1">
      <alignment horizontal="center" vertical="center"/>
    </xf>
    <xf numFmtId="0" fontId="9" fillId="4" borderId="58" xfId="0" applyFont="1" applyFill="1" applyBorder="1" applyAlignment="1">
      <alignment vertical="center"/>
    </xf>
    <xf numFmtId="38" fontId="9" fillId="4" borderId="59" xfId="1" applyFont="1" applyFill="1" applyBorder="1" applyAlignment="1">
      <alignment horizontal="center" vertical="center"/>
    </xf>
    <xf numFmtId="0" fontId="9" fillId="4" borderId="59" xfId="0" applyFont="1" applyFill="1" applyBorder="1" applyAlignment="1">
      <alignment vertical="center"/>
    </xf>
    <xf numFmtId="0" fontId="9" fillId="4" borderId="41" xfId="0" applyFont="1" applyFill="1" applyBorder="1" applyAlignment="1">
      <alignment vertical="center"/>
    </xf>
    <xf numFmtId="0" fontId="9" fillId="0" borderId="61"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61"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177" fontId="9" fillId="0" borderId="1" xfId="0" applyNumberFormat="1" applyFont="1" applyBorder="1" applyAlignment="1">
      <alignment vertical="center"/>
    </xf>
    <xf numFmtId="177" fontId="9" fillId="4" borderId="1" xfId="1" applyNumberFormat="1" applyFont="1" applyFill="1" applyBorder="1" applyAlignment="1">
      <alignment vertical="center"/>
    </xf>
    <xf numFmtId="177" fontId="9" fillId="4" borderId="59" xfId="1" applyNumberFormat="1" applyFont="1" applyFill="1" applyBorder="1" applyAlignment="1">
      <alignment vertical="center"/>
    </xf>
    <xf numFmtId="0" fontId="9" fillId="0" borderId="60" xfId="0" applyFont="1" applyFill="1" applyBorder="1" applyAlignment="1" applyProtection="1">
      <alignment horizontal="distributed" vertical="center" justifyLastLine="1"/>
      <protection locked="0"/>
    </xf>
    <xf numFmtId="0" fontId="9" fillId="0" borderId="58" xfId="0" applyFont="1" applyBorder="1" applyAlignment="1">
      <alignment horizontal="distributed" vertical="center" justifyLastLine="1"/>
    </xf>
    <xf numFmtId="0" fontId="9" fillId="0" borderId="1" xfId="0" applyFont="1" applyBorder="1" applyAlignment="1">
      <alignment horizontal="distributed" vertical="center" indent="1"/>
    </xf>
    <xf numFmtId="177" fontId="9" fillId="4" borderId="16" xfId="1" applyNumberFormat="1" applyFont="1" applyFill="1" applyBorder="1" applyAlignment="1">
      <alignment vertical="center"/>
    </xf>
    <xf numFmtId="177" fontId="9" fillId="4" borderId="66" xfId="1" applyNumberFormat="1" applyFont="1" applyFill="1" applyBorder="1" applyAlignment="1">
      <alignment vertical="center"/>
    </xf>
    <xf numFmtId="0" fontId="9" fillId="0" borderId="67" xfId="0" applyFont="1" applyBorder="1" applyAlignment="1">
      <alignment vertical="center"/>
    </xf>
    <xf numFmtId="0" fontId="9" fillId="0" borderId="69" xfId="0" applyFont="1" applyBorder="1" applyAlignment="1">
      <alignment vertical="center"/>
    </xf>
    <xf numFmtId="0" fontId="9" fillId="0" borderId="68" xfId="0" applyFont="1" applyBorder="1" applyAlignment="1">
      <alignment vertical="center"/>
    </xf>
    <xf numFmtId="0" fontId="9" fillId="0" borderId="70" xfId="0" applyFont="1" applyBorder="1" applyAlignment="1">
      <alignment vertical="center"/>
    </xf>
    <xf numFmtId="0" fontId="9" fillId="0" borderId="57" xfId="0" applyFont="1" applyBorder="1" applyAlignment="1">
      <alignment vertical="center"/>
    </xf>
    <xf numFmtId="0" fontId="9" fillId="0" borderId="1" xfId="0" applyFont="1" applyBorder="1" applyAlignment="1">
      <alignment vertical="center"/>
    </xf>
    <xf numFmtId="38" fontId="3" fillId="5" borderId="16" xfId="1" applyFont="1" applyFill="1" applyBorder="1" applyAlignment="1" applyProtection="1">
      <alignment vertical="center"/>
      <protection locked="0"/>
    </xf>
    <xf numFmtId="38" fontId="3" fillId="5" borderId="17" xfId="1" applyFont="1" applyFill="1" applyBorder="1" applyAlignment="1" applyProtection="1">
      <alignment vertical="center"/>
      <protection locked="0"/>
    </xf>
    <xf numFmtId="38" fontId="3" fillId="3" borderId="4" xfId="1" applyFont="1" applyFill="1" applyBorder="1" applyAlignment="1" applyProtection="1">
      <alignment vertical="center"/>
      <protection locked="0"/>
    </xf>
    <xf numFmtId="38" fontId="3" fillId="3" borderId="5" xfId="1" applyFont="1" applyFill="1" applyBorder="1" applyAlignment="1" applyProtection="1">
      <alignment vertical="center"/>
      <protection locked="0"/>
    </xf>
    <xf numFmtId="38" fontId="3" fillId="3" borderId="14"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0" fontId="3" fillId="0" borderId="19" xfId="0" applyFont="1" applyFill="1" applyBorder="1" applyAlignment="1">
      <alignment vertical="center"/>
    </xf>
    <xf numFmtId="0" fontId="3" fillId="0" borderId="9" xfId="0" applyFont="1" applyFill="1" applyBorder="1" applyAlignment="1">
      <alignment vertical="center"/>
    </xf>
    <xf numFmtId="38" fontId="3" fillId="0" borderId="19" xfId="1" applyFont="1" applyFill="1" applyBorder="1" applyAlignment="1">
      <alignment vertical="center"/>
    </xf>
    <xf numFmtId="38" fontId="3" fillId="0" borderId="20" xfId="1" applyFont="1" applyFill="1" applyBorder="1" applyAlignment="1">
      <alignment vertical="center"/>
    </xf>
    <xf numFmtId="0" fontId="3" fillId="3" borderId="2"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38" fontId="3" fillId="3" borderId="2" xfId="1" applyFont="1" applyFill="1" applyBorder="1" applyAlignment="1" applyProtection="1">
      <alignment vertical="center"/>
      <protection locked="0"/>
    </xf>
    <xf numFmtId="38" fontId="3" fillId="3" borderId="3" xfId="1" applyFont="1" applyFill="1" applyBorder="1" applyAlignment="1" applyProtection="1">
      <alignment vertical="center"/>
      <protection locked="0"/>
    </xf>
    <xf numFmtId="38" fontId="3" fillId="3" borderId="22" xfId="1" applyFont="1" applyFill="1" applyBorder="1" applyAlignment="1" applyProtection="1">
      <alignment vertical="center"/>
      <protection locked="0"/>
    </xf>
    <xf numFmtId="38" fontId="3" fillId="3" borderId="23" xfId="1" applyFont="1" applyFill="1" applyBorder="1" applyAlignment="1" applyProtection="1">
      <alignment vertical="center"/>
      <protection locked="0"/>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3" borderId="6"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38" fontId="3" fillId="3" borderId="6" xfId="1" applyFont="1" applyFill="1" applyBorder="1" applyAlignment="1" applyProtection="1">
      <alignment vertical="center"/>
      <protection locked="0"/>
    </xf>
    <xf numFmtId="38" fontId="3" fillId="3" borderId="7" xfId="1" applyFont="1" applyFill="1" applyBorder="1" applyAlignment="1" applyProtection="1">
      <alignment vertical="center"/>
      <protection locked="0"/>
    </xf>
    <xf numFmtId="38" fontId="3" fillId="3" borderId="8" xfId="1" applyFont="1" applyFill="1" applyBorder="1" applyAlignment="1" applyProtection="1">
      <alignment vertical="center"/>
      <protection locked="0"/>
    </xf>
    <xf numFmtId="176" fontId="3" fillId="0" borderId="36" xfId="0" applyNumberFormat="1" applyFont="1" applyFill="1" applyBorder="1" applyAlignment="1">
      <alignment vertical="center"/>
    </xf>
    <xf numFmtId="179" fontId="3" fillId="0" borderId="37" xfId="0" applyNumberFormat="1" applyFont="1" applyFill="1" applyBorder="1" applyAlignment="1">
      <alignment vertical="center"/>
    </xf>
    <xf numFmtId="38" fontId="3" fillId="3" borderId="27" xfId="1" applyFont="1" applyFill="1" applyBorder="1" applyAlignment="1" applyProtection="1">
      <alignment vertical="center"/>
      <protection locked="0"/>
    </xf>
    <xf numFmtId="38" fontId="3" fillId="3" borderId="21" xfId="1" applyFont="1" applyFill="1" applyBorder="1" applyAlignment="1" applyProtection="1">
      <alignment vertical="center"/>
      <protection locked="0"/>
    </xf>
    <xf numFmtId="0" fontId="3" fillId="0" borderId="20" xfId="0" applyFont="1" applyFill="1" applyBorder="1" applyAlignment="1">
      <alignment vertical="center"/>
    </xf>
    <xf numFmtId="38" fontId="3" fillId="0" borderId="16" xfId="1" applyFont="1" applyFill="1" applyBorder="1" applyAlignment="1">
      <alignment vertical="center"/>
    </xf>
    <xf numFmtId="38" fontId="3" fillId="0" borderId="13" xfId="1" applyFont="1" applyFill="1" applyBorder="1" applyAlignment="1">
      <alignment vertical="center"/>
    </xf>
    <xf numFmtId="0" fontId="3" fillId="3" borderId="4"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38" fontId="3" fillId="3" borderId="25" xfId="1" applyFont="1" applyFill="1" applyBorder="1" applyAlignment="1" applyProtection="1">
      <alignment vertical="center"/>
      <protection locked="0"/>
    </xf>
    <xf numFmtId="38" fontId="3" fillId="3" borderId="24" xfId="1" applyFont="1" applyFill="1" applyBorder="1" applyAlignment="1" applyProtection="1">
      <alignment vertical="center"/>
      <protection locked="0"/>
    </xf>
    <xf numFmtId="0" fontId="3" fillId="0" borderId="16" xfId="0" applyFont="1" applyFill="1" applyBorder="1" applyAlignment="1">
      <alignment horizontal="center" vertical="center" shrinkToFit="1"/>
    </xf>
    <xf numFmtId="38" fontId="3" fillId="3" borderId="15" xfId="1" applyFont="1" applyFill="1" applyBorder="1" applyAlignment="1" applyProtection="1">
      <alignment vertical="center"/>
      <protection locked="0"/>
    </xf>
    <xf numFmtId="38" fontId="3" fillId="3" borderId="26" xfId="1" applyFont="1" applyFill="1" applyBorder="1" applyAlignment="1" applyProtection="1">
      <alignment vertical="center"/>
      <protection locked="0"/>
    </xf>
    <xf numFmtId="0" fontId="3" fillId="0"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38" fontId="3" fillId="0" borderId="40" xfId="0" applyNumberFormat="1" applyFont="1" applyFill="1" applyBorder="1" applyAlignment="1" applyProtection="1">
      <alignment vertical="center"/>
    </xf>
    <xf numFmtId="38" fontId="3" fillId="0" borderId="41" xfId="0" applyNumberFormat="1" applyFont="1" applyFill="1" applyBorder="1" applyAlignment="1" applyProtection="1">
      <alignment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38" fontId="7" fillId="0" borderId="0" xfId="0" applyNumberFormat="1" applyFont="1" applyFill="1" applyAlignment="1" applyProtection="1">
      <alignment vertical="center"/>
    </xf>
    <xf numFmtId="38" fontId="8" fillId="0" borderId="0" xfId="1" applyFont="1" applyFill="1" applyAlignment="1" applyProtection="1">
      <alignment vertical="center"/>
    </xf>
    <xf numFmtId="176" fontId="5" fillId="0" borderId="0" xfId="0" applyNumberFormat="1" applyFont="1" applyFill="1" applyAlignment="1" applyProtection="1">
      <alignment vertical="center" shrinkToFit="1"/>
    </xf>
    <xf numFmtId="0" fontId="3" fillId="0" borderId="0" xfId="0" applyFont="1" applyFill="1" applyAlignment="1" applyProtection="1">
      <alignment horizontal="center" vertical="center"/>
    </xf>
    <xf numFmtId="38" fontId="3" fillId="0" borderId="51" xfId="1" applyFont="1" applyFill="1" applyBorder="1" applyAlignment="1" applyProtection="1">
      <alignment vertical="center"/>
    </xf>
    <xf numFmtId="38" fontId="3" fillId="0" borderId="18" xfId="1" applyFont="1" applyFill="1" applyBorder="1" applyAlignment="1" applyProtection="1">
      <alignment vertical="center"/>
    </xf>
    <xf numFmtId="38" fontId="8" fillId="0" borderId="0" xfId="1" applyNumberFormat="1" applyFont="1" applyFill="1" applyAlignment="1" applyProtection="1">
      <alignment vertical="center"/>
    </xf>
    <xf numFmtId="38" fontId="3" fillId="0" borderId="33" xfId="1" applyFont="1" applyFill="1" applyBorder="1" applyAlignment="1" applyProtection="1">
      <alignment vertical="center"/>
    </xf>
    <xf numFmtId="38" fontId="3" fillId="0" borderId="53" xfId="1" applyFont="1" applyFill="1" applyBorder="1" applyAlignment="1" applyProtection="1">
      <alignment vertical="center"/>
    </xf>
    <xf numFmtId="38" fontId="3" fillId="0" borderId="0" xfId="1" applyFont="1" applyFill="1" applyAlignment="1" applyProtection="1">
      <alignment vertical="center"/>
    </xf>
    <xf numFmtId="38" fontId="3" fillId="0" borderId="49" xfId="1" applyFont="1" applyFill="1" applyBorder="1" applyAlignment="1" applyProtection="1">
      <alignment vertical="center"/>
    </xf>
    <xf numFmtId="38" fontId="3" fillId="0" borderId="23" xfId="1" applyFont="1" applyFill="1" applyBorder="1" applyAlignment="1" applyProtection="1">
      <alignment vertical="center"/>
    </xf>
    <xf numFmtId="38" fontId="3" fillId="0" borderId="22" xfId="1" applyFont="1" applyFill="1" applyBorder="1" applyAlignment="1" applyProtection="1">
      <alignment vertical="center"/>
    </xf>
    <xf numFmtId="38" fontId="3" fillId="0" borderId="50" xfId="1" applyFont="1" applyFill="1" applyBorder="1" applyAlignment="1" applyProtection="1">
      <alignment vertical="center"/>
    </xf>
    <xf numFmtId="38" fontId="3" fillId="0" borderId="0" xfId="0" applyNumberFormat="1" applyFont="1" applyFill="1" applyAlignment="1" applyProtection="1">
      <alignment vertical="center"/>
    </xf>
    <xf numFmtId="38" fontId="3" fillId="0" borderId="54" xfId="1" applyFont="1" applyFill="1" applyBorder="1" applyAlignment="1" applyProtection="1">
      <alignment vertical="center"/>
    </xf>
    <xf numFmtId="38" fontId="3" fillId="0" borderId="35" xfId="1" applyFont="1" applyFill="1" applyBorder="1" applyAlignment="1" applyProtection="1">
      <alignment vertical="center"/>
    </xf>
    <xf numFmtId="0" fontId="3" fillId="2" borderId="0" xfId="0" applyFont="1" applyFill="1" applyAlignment="1" applyProtection="1">
      <alignment horizontal="center" vertical="center" shrinkToFit="1"/>
    </xf>
    <xf numFmtId="38" fontId="8" fillId="2" borderId="0" xfId="0" applyNumberFormat="1" applyFont="1" applyFill="1" applyAlignment="1" applyProtection="1">
      <alignment vertical="center"/>
    </xf>
    <xf numFmtId="38" fontId="3" fillId="0" borderId="14" xfId="1" applyFont="1" applyFill="1" applyBorder="1" applyAlignment="1" applyProtection="1">
      <alignment vertical="center"/>
    </xf>
    <xf numFmtId="38" fontId="3" fillId="0" borderId="52" xfId="1" applyFont="1" applyFill="1" applyBorder="1" applyAlignment="1" applyProtection="1">
      <alignmen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3" fillId="0" borderId="0" xfId="1" applyNumberFormat="1" applyFont="1" applyFill="1" applyAlignment="1" applyProtection="1">
      <alignment vertical="center"/>
    </xf>
    <xf numFmtId="178" fontId="3" fillId="0" borderId="0" xfId="0" applyNumberFormat="1" applyFont="1" applyFill="1" applyAlignment="1" applyProtection="1">
      <alignment vertical="center"/>
    </xf>
    <xf numFmtId="38" fontId="6" fillId="0" borderId="0" xfId="0" applyNumberFormat="1" applyFont="1" applyFill="1" applyAlignment="1" applyProtection="1">
      <alignment vertical="center"/>
    </xf>
    <xf numFmtId="176" fontId="5" fillId="0" borderId="0" xfId="0" applyNumberFormat="1" applyFont="1" applyFill="1" applyAlignment="1" applyProtection="1">
      <alignment vertical="center"/>
    </xf>
    <xf numFmtId="38" fontId="3" fillId="0" borderId="47" xfId="1" applyFont="1" applyFill="1" applyBorder="1" applyAlignment="1" applyProtection="1">
      <alignment vertical="center"/>
    </xf>
    <xf numFmtId="38" fontId="3" fillId="0" borderId="7" xfId="1" applyFont="1" applyFill="1" applyBorder="1" applyAlignment="1" applyProtection="1">
      <alignment vertical="center"/>
    </xf>
    <xf numFmtId="0" fontId="3" fillId="0" borderId="45"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38" fontId="3" fillId="0" borderId="6" xfId="1" applyFont="1" applyFill="1" applyBorder="1" applyAlignment="1" applyProtection="1">
      <alignment vertical="center"/>
    </xf>
    <xf numFmtId="38" fontId="3" fillId="0" borderId="48" xfId="1" applyFont="1" applyFill="1" applyBorder="1" applyAlignment="1" applyProtection="1">
      <alignment vertical="center"/>
    </xf>
    <xf numFmtId="38" fontId="3" fillId="0" borderId="15" xfId="1" applyFont="1" applyFill="1" applyBorder="1" applyAlignment="1" applyProtection="1">
      <alignment vertical="center"/>
    </xf>
    <xf numFmtId="38" fontId="3" fillId="0" borderId="55" xfId="1" applyFont="1" applyFill="1" applyBorder="1" applyAlignment="1" applyProtection="1">
      <alignment vertical="center"/>
    </xf>
    <xf numFmtId="176" fontId="3" fillId="0" borderId="36" xfId="0" applyNumberFormat="1" applyFont="1" applyFill="1" applyBorder="1" applyAlignment="1">
      <alignment horizontal="right" vertical="center"/>
    </xf>
    <xf numFmtId="176" fontId="3" fillId="0" borderId="37" xfId="0" applyNumberFormat="1" applyFont="1" applyFill="1" applyBorder="1" applyAlignment="1">
      <alignment horizontal="right" vertical="center"/>
    </xf>
    <xf numFmtId="0" fontId="9" fillId="0" borderId="56" xfId="0" applyFont="1" applyBorder="1" applyAlignment="1">
      <alignment horizontal="distributed" vertical="center" justifyLastLine="1"/>
    </xf>
    <xf numFmtId="0" fontId="9" fillId="0" borderId="65" xfId="0" applyFont="1" applyBorder="1" applyAlignment="1">
      <alignment horizontal="distributed" vertical="center" justifyLastLine="1"/>
    </xf>
    <xf numFmtId="0" fontId="9" fillId="0" borderId="39" xfId="0" applyFont="1" applyBorder="1" applyAlignment="1">
      <alignment horizontal="distributed" vertical="center" justifyLastLine="1"/>
    </xf>
    <xf numFmtId="0" fontId="9" fillId="0" borderId="1" xfId="0" applyFont="1" applyBorder="1" applyAlignment="1">
      <alignment horizontal="distributed" vertical="center" justifyLastLine="1"/>
    </xf>
    <xf numFmtId="0" fontId="9" fillId="0" borderId="63" xfId="0" applyFont="1" applyFill="1" applyBorder="1" applyAlignment="1" applyProtection="1">
      <alignment horizontal="distributed" vertical="center" justifyLastLine="1"/>
      <protection locked="0"/>
    </xf>
    <xf numFmtId="0" fontId="9" fillId="0" borderId="64" xfId="0" applyFont="1" applyFill="1" applyBorder="1" applyAlignment="1" applyProtection="1">
      <alignment horizontal="distributed" vertical="center" justifyLastLine="1"/>
      <protection locked="0"/>
    </xf>
    <xf numFmtId="0" fontId="9" fillId="0" borderId="38" xfId="0" applyFont="1" applyBorder="1" applyAlignment="1">
      <alignment horizontal="center" vertical="center"/>
    </xf>
    <xf numFmtId="0" fontId="9" fillId="0" borderId="57" xfId="0" applyFont="1" applyBorder="1" applyAlignment="1">
      <alignment horizontal="center" vertical="center"/>
    </xf>
    <xf numFmtId="0" fontId="9" fillId="0" borderId="56" xfId="0" applyFont="1" applyBorder="1" applyAlignment="1">
      <alignment horizontal="center" vertical="center"/>
    </xf>
    <xf numFmtId="0" fontId="9"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19049</xdr:colOff>
      <xdr:row>16</xdr:row>
      <xdr:rowOff>76201</xdr:rowOff>
    </xdr:from>
    <xdr:to>
      <xdr:col>15</xdr:col>
      <xdr:colOff>247649</xdr:colOff>
      <xdr:row>19</xdr:row>
      <xdr:rowOff>152401</xdr:rowOff>
    </xdr:to>
    <xdr:sp macro="" textlink="">
      <xdr:nvSpPr>
        <xdr:cNvPr id="3" name="角丸四角形吹き出し 2"/>
        <xdr:cNvSpPr/>
      </xdr:nvSpPr>
      <xdr:spPr>
        <a:xfrm>
          <a:off x="4562474" y="3562351"/>
          <a:ext cx="2752725" cy="819150"/>
        </a:xfrm>
        <a:prstGeom prst="wedgeRoundRectCallout">
          <a:avLst>
            <a:gd name="adj1" fmla="val 32766"/>
            <a:gd name="adj2" fmla="val 7913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該当の負担割合のセルにカーソルを合わせ、タブから○を選んでください。</a:t>
          </a:r>
          <a:endParaRPr kumimoji="1" lang="en-US" altLang="ja-JP" sz="1100">
            <a:solidFill>
              <a:schemeClr val="tx1"/>
            </a:solidFill>
          </a:endParaRPr>
        </a:p>
        <a:p>
          <a:pPr algn="l"/>
          <a:r>
            <a:rPr kumimoji="1" lang="ja-JP" altLang="en-US" sz="1100">
              <a:solidFill>
                <a:schemeClr val="tx1"/>
              </a:solidFill>
            </a:rPr>
            <a:t>今回は事例のとおり</a:t>
          </a:r>
          <a:r>
            <a:rPr kumimoji="1" lang="en-US" altLang="ja-JP" sz="1100">
              <a:solidFill>
                <a:schemeClr val="tx1"/>
              </a:solidFill>
            </a:rPr>
            <a:t>『</a:t>
          </a:r>
          <a:r>
            <a:rPr kumimoji="1" lang="ja-JP" altLang="en-US" sz="1100">
              <a:solidFill>
                <a:schemeClr val="tx1"/>
              </a:solidFill>
            </a:rPr>
            <a:t>１割</a:t>
          </a:r>
          <a:r>
            <a:rPr kumimoji="1" lang="en-US" altLang="ja-JP" sz="1100">
              <a:solidFill>
                <a:schemeClr val="tx1"/>
              </a:solidFill>
            </a:rPr>
            <a:t>』</a:t>
          </a:r>
          <a:r>
            <a:rPr kumimoji="1" lang="ja-JP" altLang="en-US" sz="1100">
              <a:solidFill>
                <a:schemeClr val="tx1"/>
              </a:solidFill>
            </a:rPr>
            <a:t>を選びます。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4</xdr:col>
      <xdr:colOff>19050</xdr:colOff>
      <xdr:row>25</xdr:row>
      <xdr:rowOff>57151</xdr:rowOff>
    </xdr:from>
    <xdr:to>
      <xdr:col>12</xdr:col>
      <xdr:colOff>85725</xdr:colOff>
      <xdr:row>27</xdr:row>
      <xdr:rowOff>133350</xdr:rowOff>
    </xdr:to>
    <xdr:sp macro="" textlink="">
      <xdr:nvSpPr>
        <xdr:cNvPr id="4" name="角丸四角形吹き出し 3"/>
        <xdr:cNvSpPr/>
      </xdr:nvSpPr>
      <xdr:spPr>
        <a:xfrm>
          <a:off x="1771650" y="5657851"/>
          <a:ext cx="4105275" cy="533399"/>
        </a:xfrm>
        <a:prstGeom prst="wedgeRoundRectCallout">
          <a:avLst>
            <a:gd name="adj1" fmla="val 66766"/>
            <a:gd name="adj2" fmla="val -3639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該当の所得区分のセルにカーソルを合わせ、タブから○を選んでください。所得区分が、不明な場合は、別途お問い合わせください。</a:t>
          </a:r>
          <a:endParaRPr kumimoji="1" lang="en-US" altLang="ja-JP" sz="1100">
            <a:solidFill>
              <a:schemeClr val="tx1"/>
            </a:solidFill>
          </a:endParaRPr>
        </a:p>
        <a:p>
          <a:pPr algn="l"/>
          <a:r>
            <a:rPr kumimoji="1" lang="ja-JP" altLang="en-US" sz="1100">
              <a:solidFill>
                <a:schemeClr val="tx1"/>
              </a:solidFill>
            </a:rPr>
            <a:t>今回は事例のとおり</a:t>
          </a:r>
          <a:r>
            <a:rPr kumimoji="1" lang="en-US" altLang="ja-JP" sz="1100">
              <a:solidFill>
                <a:schemeClr val="tx1"/>
              </a:solidFill>
            </a:rPr>
            <a:t>『</a:t>
          </a:r>
          <a:r>
            <a:rPr kumimoji="1" lang="ja-JP" altLang="en-US" sz="1100">
              <a:solidFill>
                <a:schemeClr val="tx1"/>
              </a:solidFill>
            </a:rPr>
            <a:t>一般</a:t>
          </a:r>
          <a:r>
            <a:rPr kumimoji="1" lang="en-US" altLang="ja-JP" sz="1100">
              <a:solidFill>
                <a:schemeClr val="tx1"/>
              </a:solidFill>
            </a:rPr>
            <a:t>』</a:t>
          </a:r>
          <a:r>
            <a:rPr kumimoji="1" lang="ja-JP" altLang="en-US" sz="1100">
              <a:solidFill>
                <a:schemeClr val="tx1"/>
              </a:solidFill>
            </a:rPr>
            <a:t>を選びます。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104775</xdr:colOff>
      <xdr:row>33</xdr:row>
      <xdr:rowOff>190500</xdr:rowOff>
    </xdr:from>
    <xdr:to>
      <xdr:col>14</xdr:col>
      <xdr:colOff>304800</xdr:colOff>
      <xdr:row>40</xdr:row>
      <xdr:rowOff>133350</xdr:rowOff>
    </xdr:to>
    <xdr:sp macro="" textlink="">
      <xdr:nvSpPr>
        <xdr:cNvPr id="5" name="角丸四角形吹き出し 4"/>
        <xdr:cNvSpPr/>
      </xdr:nvSpPr>
      <xdr:spPr>
        <a:xfrm>
          <a:off x="342900" y="7391400"/>
          <a:ext cx="6762750" cy="1543050"/>
        </a:xfrm>
        <a:prstGeom prst="wedgeRoundRectCallout">
          <a:avLst>
            <a:gd name="adj1" fmla="val -34564"/>
            <a:gd name="adj2" fmla="val 6635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お手元にお持ちの病院等の領収書の情報を、被保険者ごとに診療月単位で入力します。</a:t>
          </a:r>
          <a:endParaRPr kumimoji="1" lang="en-US" altLang="ja-JP" sz="1100">
            <a:solidFill>
              <a:schemeClr val="tx1"/>
            </a:solidFill>
          </a:endParaRPr>
        </a:p>
        <a:p>
          <a:pPr algn="l"/>
          <a:r>
            <a:rPr kumimoji="1" lang="ja-JP" altLang="en-US" sz="1100">
              <a:solidFill>
                <a:schemeClr val="tx1"/>
              </a:solidFill>
            </a:rPr>
            <a:t>①入院分または、外来分（通院）を入力します。</a:t>
          </a:r>
          <a:endParaRPr kumimoji="1" lang="en-US" altLang="ja-JP" sz="1100">
            <a:solidFill>
              <a:schemeClr val="tx1"/>
            </a:solidFill>
          </a:endParaRPr>
        </a:p>
        <a:p>
          <a:pPr algn="l"/>
          <a:r>
            <a:rPr kumimoji="1" lang="ja-JP" altLang="en-US" sz="1100">
              <a:solidFill>
                <a:schemeClr val="tx1"/>
              </a:solidFill>
            </a:rPr>
            <a:t>②総医療費を入力します。（領収書が点数表示の場合は、点数</a:t>
          </a:r>
          <a:r>
            <a:rPr kumimoji="1" lang="en-US" altLang="ja-JP" sz="1100">
              <a:solidFill>
                <a:schemeClr val="tx1"/>
              </a:solidFill>
            </a:rPr>
            <a:t>×</a:t>
          </a:r>
          <a:r>
            <a:rPr kumimoji="1" lang="ja-JP" altLang="en-US" sz="1100">
              <a:solidFill>
                <a:schemeClr val="tx1"/>
              </a:solidFill>
            </a:rPr>
            <a:t>１０の値を入力してください。）</a:t>
          </a:r>
          <a:endParaRPr kumimoji="1" lang="en-US" altLang="ja-JP" sz="1100">
            <a:solidFill>
              <a:schemeClr val="tx1"/>
            </a:solidFill>
          </a:endParaRPr>
        </a:p>
        <a:p>
          <a:pPr algn="l"/>
          <a:r>
            <a:rPr kumimoji="1" lang="ja-JP" altLang="en-US" sz="1100">
              <a:solidFill>
                <a:schemeClr val="tx1"/>
              </a:solidFill>
            </a:rPr>
            <a:t>③一部負担金額（自己負担額）を入力します。（</a:t>
          </a:r>
          <a:r>
            <a:rPr kumimoji="1" lang="ja-JP" altLang="en-US" sz="1100" b="1">
              <a:solidFill>
                <a:schemeClr val="tx1"/>
              </a:solidFill>
            </a:rPr>
            <a:t>入院の場合、食事代や差額ベット代は高額療養費の算定に含みませんので入力にご注意ください。）</a:t>
          </a:r>
          <a:endParaRPr kumimoji="1" lang="en-US" altLang="ja-JP" sz="1100" b="1">
            <a:solidFill>
              <a:schemeClr val="tx1"/>
            </a:solidFill>
          </a:endParaRPr>
        </a:p>
        <a:p>
          <a:pPr algn="l"/>
          <a:r>
            <a:rPr kumimoji="1" lang="ja-JP" altLang="en-US" sz="1100">
              <a:solidFill>
                <a:schemeClr val="tx1"/>
              </a:solidFill>
            </a:rPr>
            <a:t>今回は事例のとおり入力します。</a:t>
          </a:r>
        </a:p>
      </xdr:txBody>
    </xdr:sp>
    <xdr:clientData/>
  </xdr:twoCellAnchor>
  <xdr:twoCellAnchor>
    <xdr:from>
      <xdr:col>1</xdr:col>
      <xdr:colOff>76200</xdr:colOff>
      <xdr:row>55</xdr:row>
      <xdr:rowOff>152400</xdr:rowOff>
    </xdr:from>
    <xdr:to>
      <xdr:col>8</xdr:col>
      <xdr:colOff>66675</xdr:colOff>
      <xdr:row>58</xdr:row>
      <xdr:rowOff>95250</xdr:rowOff>
    </xdr:to>
    <xdr:sp macro="" textlink="">
      <xdr:nvSpPr>
        <xdr:cNvPr id="6" name="角丸四角形吹き出し 5"/>
        <xdr:cNvSpPr/>
      </xdr:nvSpPr>
      <xdr:spPr>
        <a:xfrm>
          <a:off x="76200" y="11925300"/>
          <a:ext cx="3524250" cy="628650"/>
        </a:xfrm>
        <a:prstGeom prst="wedgeRoundRectCallout">
          <a:avLst>
            <a:gd name="adj1" fmla="val 48208"/>
            <a:gd name="adj2" fmla="val 7951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入力情報に基づき、被保険者ごとの高額療養費が自動で算定されますのでご確認ください。</a:t>
          </a:r>
        </a:p>
      </xdr:txBody>
    </xdr:sp>
    <xdr:clientData/>
  </xdr:twoCellAnchor>
  <xdr:twoCellAnchor>
    <xdr:from>
      <xdr:col>1</xdr:col>
      <xdr:colOff>142875</xdr:colOff>
      <xdr:row>61</xdr:row>
      <xdr:rowOff>219074</xdr:rowOff>
    </xdr:from>
    <xdr:to>
      <xdr:col>8</xdr:col>
      <xdr:colOff>133350</xdr:colOff>
      <xdr:row>64</xdr:row>
      <xdr:rowOff>152399</xdr:rowOff>
    </xdr:to>
    <xdr:sp macro="" textlink="">
      <xdr:nvSpPr>
        <xdr:cNvPr id="7" name="角丸四角形吹き出し 6"/>
        <xdr:cNvSpPr/>
      </xdr:nvSpPr>
      <xdr:spPr>
        <a:xfrm>
          <a:off x="381000" y="16354424"/>
          <a:ext cx="3524250" cy="619125"/>
        </a:xfrm>
        <a:prstGeom prst="wedgeRoundRectCallout">
          <a:avLst>
            <a:gd name="adj1" fmla="val 63884"/>
            <a:gd name="adj2" fmla="val 5987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入力情報に基づき、世帯単位での高額療養費も表示されます。</a:t>
          </a:r>
        </a:p>
      </xdr:txBody>
    </xdr:sp>
    <xdr:clientData/>
  </xdr:twoCellAnchor>
  <xdr:twoCellAnchor>
    <xdr:from>
      <xdr:col>5</xdr:col>
      <xdr:colOff>209550</xdr:colOff>
      <xdr:row>28</xdr:row>
      <xdr:rowOff>76199</xdr:rowOff>
    </xdr:from>
    <xdr:to>
      <xdr:col>11</xdr:col>
      <xdr:colOff>238125</xdr:colOff>
      <xdr:row>30</xdr:row>
      <xdr:rowOff>133350</xdr:rowOff>
    </xdr:to>
    <xdr:sp macro="" textlink="">
      <xdr:nvSpPr>
        <xdr:cNvPr id="8" name="角丸四角形吹き出し 7"/>
        <xdr:cNvSpPr/>
      </xdr:nvSpPr>
      <xdr:spPr>
        <a:xfrm>
          <a:off x="2466975" y="6362699"/>
          <a:ext cx="3057525" cy="514351"/>
        </a:xfrm>
        <a:prstGeom prst="wedgeRoundRectCallout">
          <a:avLst>
            <a:gd name="adj1" fmla="val 58067"/>
            <a:gd name="adj2" fmla="val 3639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chemeClr val="tx1"/>
              </a:solidFill>
            </a:rPr>
            <a:t>住民税の課税通知に記載されている課税所得（総所得金額－所得控除合計）を入力します。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4"/>
  <sheetViews>
    <sheetView tabSelected="1" zoomScaleNormal="100" workbookViewId="0">
      <selection activeCell="F9" sqref="F9"/>
    </sheetView>
  </sheetViews>
  <sheetFormatPr defaultRowHeight="13.5"/>
  <cols>
    <col min="1" max="1" width="4.875" style="1" customWidth="1"/>
    <col min="2" max="15" width="6.625" style="1" customWidth="1"/>
    <col min="16" max="16384" width="9" style="1"/>
  </cols>
  <sheetData>
    <row r="1" spans="1:15" ht="18" customHeight="1"/>
    <row r="2" spans="1:15" ht="18" customHeight="1">
      <c r="A2" s="1" t="s">
        <v>24</v>
      </c>
      <c r="B2" s="1" t="s">
        <v>43</v>
      </c>
    </row>
    <row r="3" spans="1:15" ht="18" customHeight="1">
      <c r="B3" s="1" t="s">
        <v>49</v>
      </c>
      <c r="I3" s="5"/>
      <c r="J3" s="5"/>
      <c r="K3" s="5"/>
      <c r="L3" s="5"/>
      <c r="N3" s="5"/>
    </row>
    <row r="4" spans="1:15" ht="18" customHeight="1">
      <c r="I4" s="5"/>
      <c r="J4" s="5"/>
      <c r="K4" s="5"/>
      <c r="M4" s="6" t="s">
        <v>26</v>
      </c>
      <c r="N4" s="8"/>
    </row>
    <row r="5" spans="1:15" ht="18" customHeight="1">
      <c r="I5" s="5"/>
      <c r="J5" s="5"/>
      <c r="K5" s="5"/>
      <c r="M5" s="6" t="s">
        <v>27</v>
      </c>
      <c r="N5" s="8" t="s">
        <v>28</v>
      </c>
      <c r="O5" s="5"/>
    </row>
    <row r="6" spans="1:15" ht="18" customHeight="1"/>
    <row r="7" spans="1:15" ht="18" customHeight="1">
      <c r="A7" s="1" t="s">
        <v>25</v>
      </c>
      <c r="B7" s="1" t="s">
        <v>45</v>
      </c>
    </row>
    <row r="8" spans="1:15" ht="18" customHeight="1">
      <c r="M8" s="7" t="s">
        <v>40</v>
      </c>
      <c r="N8" s="8"/>
    </row>
    <row r="9" spans="1:15" ht="18" customHeight="1">
      <c r="M9" s="7" t="s">
        <v>41</v>
      </c>
      <c r="N9" s="8"/>
      <c r="O9" s="5"/>
    </row>
    <row r="10" spans="1:15" ht="18" customHeight="1">
      <c r="M10" s="7" t="s">
        <v>42</v>
      </c>
      <c r="N10" s="8"/>
      <c r="O10" s="5"/>
    </row>
    <row r="11" spans="1:15" ht="18" customHeight="1"/>
    <row r="12" spans="1:15" ht="18" customHeight="1">
      <c r="A12" s="1" t="s">
        <v>71</v>
      </c>
      <c r="B12" s="1" t="s">
        <v>72</v>
      </c>
      <c r="M12" s="69">
        <v>1500000</v>
      </c>
      <c r="N12" s="70"/>
      <c r="O12" s="1" t="s">
        <v>73</v>
      </c>
    </row>
    <row r="13" spans="1:15" ht="18" customHeight="1"/>
    <row r="14" spans="1:15" ht="18" customHeight="1">
      <c r="A14" s="1" t="s">
        <v>80</v>
      </c>
      <c r="B14" s="1" t="s">
        <v>75</v>
      </c>
      <c r="I14" s="4"/>
    </row>
    <row r="15" spans="1:15" ht="18" customHeight="1">
      <c r="I15" s="4"/>
    </row>
    <row r="16" spans="1:15" ht="18" customHeight="1">
      <c r="A16" s="1" t="s">
        <v>0</v>
      </c>
      <c r="H16" s="1" t="s">
        <v>1</v>
      </c>
      <c r="J16" s="2"/>
      <c r="K16" s="2"/>
    </row>
    <row r="17" spans="1:13" ht="18" customHeight="1">
      <c r="A17" s="85" t="s">
        <v>2</v>
      </c>
      <c r="B17" s="86"/>
      <c r="C17" s="85" t="s">
        <v>3</v>
      </c>
      <c r="D17" s="86"/>
      <c r="E17" s="106" t="s">
        <v>4</v>
      </c>
      <c r="F17" s="89"/>
      <c r="H17" s="85" t="s">
        <v>2</v>
      </c>
      <c r="I17" s="86"/>
      <c r="J17" s="85" t="s">
        <v>3</v>
      </c>
      <c r="K17" s="87"/>
      <c r="L17" s="88" t="s">
        <v>4</v>
      </c>
      <c r="M17" s="89"/>
    </row>
    <row r="18" spans="1:13" ht="18" customHeight="1">
      <c r="A18" s="90" t="s">
        <v>5</v>
      </c>
      <c r="B18" s="91"/>
      <c r="C18" s="107">
        <v>267000</v>
      </c>
      <c r="D18" s="108"/>
      <c r="E18" s="92">
        <v>80100</v>
      </c>
      <c r="F18" s="93"/>
      <c r="H18" s="90" t="s">
        <v>5</v>
      </c>
      <c r="I18" s="91"/>
      <c r="J18" s="92">
        <v>267500</v>
      </c>
      <c r="K18" s="93"/>
      <c r="L18" s="94">
        <v>80100</v>
      </c>
      <c r="M18" s="93"/>
    </row>
    <row r="19" spans="1:13" ht="18" customHeight="1">
      <c r="A19" s="90" t="s">
        <v>86</v>
      </c>
      <c r="B19" s="91"/>
      <c r="C19" s="83">
        <v>5000</v>
      </c>
      <c r="D19" s="105"/>
      <c r="E19" s="92">
        <v>1500</v>
      </c>
      <c r="F19" s="93"/>
      <c r="H19" s="79"/>
      <c r="I19" s="80"/>
      <c r="J19" s="81"/>
      <c r="K19" s="82"/>
      <c r="L19" s="83"/>
      <c r="M19" s="84"/>
    </row>
    <row r="20" spans="1:13" ht="18" customHeight="1">
      <c r="A20" s="90"/>
      <c r="B20" s="91"/>
      <c r="C20" s="83"/>
      <c r="D20" s="105"/>
      <c r="E20" s="92"/>
      <c r="F20" s="93"/>
      <c r="H20" s="79"/>
      <c r="I20" s="80"/>
      <c r="J20" s="81"/>
      <c r="K20" s="82"/>
      <c r="L20" s="83"/>
      <c r="M20" s="84"/>
    </row>
    <row r="21" spans="1:13" ht="18" customHeight="1">
      <c r="A21" s="90"/>
      <c r="B21" s="91"/>
      <c r="C21" s="83"/>
      <c r="D21" s="105"/>
      <c r="E21" s="92"/>
      <c r="F21" s="93"/>
      <c r="H21" s="79"/>
      <c r="I21" s="80"/>
      <c r="J21" s="81"/>
      <c r="K21" s="82"/>
      <c r="L21" s="83"/>
      <c r="M21" s="84"/>
    </row>
    <row r="22" spans="1:13" ht="18" customHeight="1">
      <c r="A22" s="90"/>
      <c r="B22" s="91"/>
      <c r="C22" s="83"/>
      <c r="D22" s="105"/>
      <c r="E22" s="92"/>
      <c r="F22" s="93"/>
      <c r="H22" s="79"/>
      <c r="I22" s="80"/>
      <c r="J22" s="81"/>
      <c r="K22" s="82"/>
      <c r="L22" s="83"/>
      <c r="M22" s="84"/>
    </row>
    <row r="23" spans="1:13" ht="18" customHeight="1">
      <c r="A23" s="90"/>
      <c r="B23" s="91"/>
      <c r="C23" s="83"/>
      <c r="D23" s="105"/>
      <c r="E23" s="92"/>
      <c r="F23" s="93"/>
      <c r="H23" s="79"/>
      <c r="I23" s="80"/>
      <c r="J23" s="81"/>
      <c r="K23" s="82"/>
      <c r="L23" s="83"/>
      <c r="M23" s="84"/>
    </row>
    <row r="24" spans="1:13" ht="18" customHeight="1">
      <c r="A24" s="90"/>
      <c r="B24" s="91"/>
      <c r="C24" s="83"/>
      <c r="D24" s="105"/>
      <c r="E24" s="92"/>
      <c r="F24" s="93"/>
      <c r="H24" s="79"/>
      <c r="I24" s="80"/>
      <c r="J24" s="81"/>
      <c r="K24" s="82"/>
      <c r="L24" s="83"/>
      <c r="M24" s="84"/>
    </row>
    <row r="25" spans="1:13" ht="18" customHeight="1">
      <c r="A25" s="90"/>
      <c r="B25" s="91"/>
      <c r="C25" s="83"/>
      <c r="D25" s="105"/>
      <c r="E25" s="92"/>
      <c r="F25" s="93"/>
      <c r="H25" s="79"/>
      <c r="I25" s="80"/>
      <c r="J25" s="81"/>
      <c r="K25" s="82"/>
      <c r="L25" s="83"/>
      <c r="M25" s="84"/>
    </row>
    <row r="26" spans="1:13" ht="18" customHeight="1">
      <c r="A26" s="90"/>
      <c r="B26" s="91"/>
      <c r="C26" s="83"/>
      <c r="D26" s="105"/>
      <c r="E26" s="92"/>
      <c r="F26" s="93"/>
      <c r="H26" s="79"/>
      <c r="I26" s="80"/>
      <c r="J26" s="81"/>
      <c r="K26" s="82"/>
      <c r="L26" s="83"/>
      <c r="M26" s="84"/>
    </row>
    <row r="27" spans="1:13" ht="18" customHeight="1">
      <c r="A27" s="102"/>
      <c r="B27" s="103"/>
      <c r="C27" s="73"/>
      <c r="D27" s="104"/>
      <c r="E27" s="97"/>
      <c r="F27" s="98"/>
      <c r="H27" s="102"/>
      <c r="I27" s="103"/>
      <c r="J27" s="71"/>
      <c r="K27" s="72"/>
      <c r="L27" s="73"/>
      <c r="M27" s="74"/>
    </row>
    <row r="28" spans="1:13" ht="18" customHeight="1">
      <c r="A28" s="75"/>
      <c r="B28" s="99"/>
      <c r="C28" s="100">
        <f>SUM(C18:D27)</f>
        <v>272000</v>
      </c>
      <c r="D28" s="101"/>
      <c r="E28" s="77">
        <f>SUM(E18:F27)</f>
        <v>81600</v>
      </c>
      <c r="F28" s="78"/>
      <c r="H28" s="75"/>
      <c r="I28" s="76"/>
      <c r="J28" s="77">
        <f>SUM(J18:K27)</f>
        <v>267500</v>
      </c>
      <c r="K28" s="78"/>
      <c r="L28" s="77">
        <f>SUM(L18:M27)</f>
        <v>80100</v>
      </c>
      <c r="M28" s="78"/>
    </row>
    <row r="29" spans="1:13" ht="18" customHeight="1">
      <c r="A29" s="2"/>
      <c r="B29" s="2"/>
      <c r="C29" s="2"/>
      <c r="D29" s="2"/>
      <c r="E29" s="3"/>
      <c r="F29" s="3"/>
      <c r="G29" s="2"/>
      <c r="H29" s="2"/>
      <c r="I29" s="2"/>
      <c r="J29" s="2"/>
      <c r="K29" s="2"/>
    </row>
    <row r="30" spans="1:13" ht="18" customHeight="1"/>
    <row r="31" spans="1:13" ht="18" customHeight="1" thickBot="1">
      <c r="B31" s="1" t="s">
        <v>29</v>
      </c>
      <c r="H31" s="95">
        <f>SUM(計算シート!H$23,計算シート!H$44)</f>
        <v>39842</v>
      </c>
      <c r="I31" s="95"/>
      <c r="J31" s="1" t="s">
        <v>30</v>
      </c>
    </row>
    <row r="32" spans="1:13" ht="18" customHeight="1" thickTop="1" thickBot="1">
      <c r="H32" s="96">
        <f>IF(計算シート!$S$23=0,計算シート!$S$23,SUM(計算シート!$S$23,計算シート!$S$44))</f>
        <v>39033</v>
      </c>
      <c r="I32" s="96"/>
      <c r="J32" s="1" t="s">
        <v>31</v>
      </c>
    </row>
    <row r="33" spans="1:10" ht="18" customHeight="1" thickTop="1"/>
    <row r="34" spans="1:10" ht="18" customHeight="1"/>
    <row r="35" spans="1:10" ht="18" customHeight="1" thickBot="1">
      <c r="B35" s="1" t="s">
        <v>32</v>
      </c>
      <c r="H35" s="95">
        <f>SUM(H31:I32)</f>
        <v>78875</v>
      </c>
      <c r="I35" s="95"/>
      <c r="J35" s="1" t="s">
        <v>33</v>
      </c>
    </row>
    <row r="36" spans="1:10" ht="18" customHeight="1" thickTop="1">
      <c r="H36" s="10"/>
      <c r="I36" s="10"/>
    </row>
    <row r="37" spans="1:10" ht="16.5" customHeight="1"/>
    <row r="38" spans="1:10" ht="16.5" customHeight="1">
      <c r="A38" s="9" t="s">
        <v>44</v>
      </c>
    </row>
    <row r="39" spans="1:10" ht="16.5" customHeight="1">
      <c r="A39" s="1" t="s">
        <v>46</v>
      </c>
    </row>
    <row r="40" spans="1:10" ht="16.5" customHeight="1">
      <c r="A40" s="1" t="s">
        <v>50</v>
      </c>
    </row>
    <row r="41" spans="1:10" ht="16.5" customHeight="1">
      <c r="A41" s="1" t="s">
        <v>47</v>
      </c>
    </row>
    <row r="42" spans="1:10" ht="16.5" customHeight="1">
      <c r="A42" s="1" t="s">
        <v>48</v>
      </c>
    </row>
    <row r="43" spans="1:10" ht="20.25" customHeight="1">
      <c r="A43" s="22" t="s">
        <v>55</v>
      </c>
    </row>
    <row r="44" spans="1:10" ht="16.5" customHeight="1"/>
  </sheetData>
  <mergeCells count="76">
    <mergeCell ref="E18:F18"/>
    <mergeCell ref="A19:B19"/>
    <mergeCell ref="C19:D19"/>
    <mergeCell ref="E19:F19"/>
    <mergeCell ref="E17:F17"/>
    <mergeCell ref="A18:B18"/>
    <mergeCell ref="C18:D18"/>
    <mergeCell ref="A17:B17"/>
    <mergeCell ref="C17:D17"/>
    <mergeCell ref="E20:F20"/>
    <mergeCell ref="A21:B21"/>
    <mergeCell ref="C21:D21"/>
    <mergeCell ref="E21:F21"/>
    <mergeCell ref="A20:B20"/>
    <mergeCell ref="C20:D20"/>
    <mergeCell ref="E22:F22"/>
    <mergeCell ref="A23:B23"/>
    <mergeCell ref="C23:D23"/>
    <mergeCell ref="E23:F23"/>
    <mergeCell ref="A22:B22"/>
    <mergeCell ref="C22:D22"/>
    <mergeCell ref="E24:F24"/>
    <mergeCell ref="A26:B26"/>
    <mergeCell ref="C26:D26"/>
    <mergeCell ref="E26:F26"/>
    <mergeCell ref="A24:B24"/>
    <mergeCell ref="C24:D24"/>
    <mergeCell ref="A25:B25"/>
    <mergeCell ref="C25:D25"/>
    <mergeCell ref="E25:F25"/>
    <mergeCell ref="H35:I35"/>
    <mergeCell ref="H32:I32"/>
    <mergeCell ref="H31:I31"/>
    <mergeCell ref="E27:F27"/>
    <mergeCell ref="A28:B28"/>
    <mergeCell ref="C28:D28"/>
    <mergeCell ref="E28:F28"/>
    <mergeCell ref="A27:B27"/>
    <mergeCell ref="C27:D27"/>
    <mergeCell ref="H27:I27"/>
    <mergeCell ref="H17:I17"/>
    <mergeCell ref="J17:K17"/>
    <mergeCell ref="L17:M17"/>
    <mergeCell ref="H18:I18"/>
    <mergeCell ref="J18:K18"/>
    <mergeCell ref="L18:M18"/>
    <mergeCell ref="L19:M19"/>
    <mergeCell ref="H20:I20"/>
    <mergeCell ref="J20:K20"/>
    <mergeCell ref="L20:M20"/>
    <mergeCell ref="H21:I21"/>
    <mergeCell ref="J21:K21"/>
    <mergeCell ref="L21:M21"/>
    <mergeCell ref="H19:I19"/>
    <mergeCell ref="J19:K19"/>
    <mergeCell ref="J22:K22"/>
    <mergeCell ref="L22:M22"/>
    <mergeCell ref="H23:I23"/>
    <mergeCell ref="J23:K23"/>
    <mergeCell ref="L23:M23"/>
    <mergeCell ref="M12:N12"/>
    <mergeCell ref="J27:K27"/>
    <mergeCell ref="L27:M27"/>
    <mergeCell ref="H28:I28"/>
    <mergeCell ref="J28:K28"/>
    <mergeCell ref="L28:M28"/>
    <mergeCell ref="H24:I24"/>
    <mergeCell ref="J24:K24"/>
    <mergeCell ref="L24:M24"/>
    <mergeCell ref="H26:I26"/>
    <mergeCell ref="J26:K26"/>
    <mergeCell ref="L26:M26"/>
    <mergeCell ref="H25:I25"/>
    <mergeCell ref="J25:K25"/>
    <mergeCell ref="L25:M25"/>
    <mergeCell ref="H22:I22"/>
  </mergeCells>
  <phoneticPr fontId="2"/>
  <dataValidations count="1">
    <dataValidation type="list" allowBlank="1" showInputMessage="1" showErrorMessage="1" error="プルダウンリストから選択してください" sqref="N4:N5 N8:N10">
      <formula1>プルダウンリスト</formula1>
    </dataValidation>
  </dataValidations>
  <printOptions horizontalCentered="1"/>
  <pageMargins left="0.23622047244094491" right="0.23622047244094491" top="0.74803149606299213" bottom="0.74803149606299213" header="0.31496062992125984" footer="0.31496062992125984"/>
  <pageSetup paperSize="9" scale="9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プルダウンリストから選択してください">
          <x14:formula1>
            <xm:f>マスター!$B$8:$B$9</xm:f>
          </x14:formula1>
          <xm:sqref>A18:B27 H18:I27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76"/>
  <sheetViews>
    <sheetView topLeftCell="A37" zoomScaleNormal="100" workbookViewId="0">
      <selection activeCell="J58" sqref="J58"/>
    </sheetView>
  </sheetViews>
  <sheetFormatPr defaultRowHeight="13.5"/>
  <cols>
    <col min="1" max="1" width="3.125" style="1" customWidth="1"/>
    <col min="2" max="17" width="6.625" style="1" customWidth="1"/>
    <col min="18" max="18" width="5.625" style="1" customWidth="1"/>
    <col min="19" max="16384" width="9" style="1"/>
  </cols>
  <sheetData>
    <row r="1" spans="1:18" s="14" customFormat="1" ht="18" customHeight="1">
      <c r="B1" s="1" t="s">
        <v>56</v>
      </c>
    </row>
    <row r="2" spans="1:18" s="14" customFormat="1" ht="18" customHeight="1">
      <c r="B2" s="1" t="s">
        <v>61</v>
      </c>
    </row>
    <row r="3" spans="1:18" s="14" customFormat="1" ht="18" customHeight="1"/>
    <row r="4" spans="1:18" s="14" customFormat="1" ht="18" customHeight="1">
      <c r="B4" s="15" t="s">
        <v>57</v>
      </c>
    </row>
    <row r="5" spans="1:18" s="14" customFormat="1" ht="15" customHeight="1"/>
    <row r="6" spans="1:18" s="14" customFormat="1" ht="18" customHeight="1">
      <c r="C6" s="14" t="s">
        <v>53</v>
      </c>
    </row>
    <row r="7" spans="1:18" s="14" customFormat="1" ht="18" customHeight="1">
      <c r="C7" s="14" t="s">
        <v>58</v>
      </c>
    </row>
    <row r="8" spans="1:18" s="14" customFormat="1" ht="18" customHeight="1">
      <c r="C8" s="14" t="s">
        <v>59</v>
      </c>
    </row>
    <row r="9" spans="1:18" s="14" customFormat="1" ht="18" customHeight="1">
      <c r="C9" s="14" t="s">
        <v>60</v>
      </c>
    </row>
    <row r="10" spans="1:18" s="14" customFormat="1" ht="12.75" customHeight="1"/>
    <row r="11" spans="1:18" s="14" customFormat="1" ht="18" customHeight="1">
      <c r="C11" s="14" t="s">
        <v>54</v>
      </c>
    </row>
    <row r="12" spans="1:18" s="14" customFormat="1" ht="18" customHeight="1">
      <c r="C12" s="14" t="s">
        <v>64</v>
      </c>
    </row>
    <row r="13" spans="1:18" s="14" customFormat="1" ht="15" customHeight="1">
      <c r="C13" s="14" t="s">
        <v>65</v>
      </c>
    </row>
    <row r="14" spans="1:18" ht="20.25" customHeight="1"/>
    <row r="15" spans="1:18" ht="20.25" customHeight="1" thickBot="1"/>
    <row r="16" spans="1:18" ht="11.25" customHeight="1">
      <c r="A16" s="16"/>
      <c r="B16" s="17"/>
      <c r="C16" s="17"/>
      <c r="D16" s="17"/>
      <c r="E16" s="17"/>
      <c r="F16" s="17"/>
      <c r="G16" s="17"/>
      <c r="H16" s="17"/>
      <c r="I16" s="17"/>
      <c r="J16" s="17"/>
      <c r="K16" s="17"/>
      <c r="L16" s="17"/>
      <c r="M16" s="17"/>
      <c r="N16" s="17"/>
      <c r="O16" s="17"/>
      <c r="P16" s="17"/>
      <c r="Q16" s="17"/>
      <c r="R16" s="18"/>
    </row>
    <row r="17" spans="1:18" ht="20.25" customHeight="1">
      <c r="A17" s="19"/>
      <c r="B17" s="2"/>
      <c r="C17" s="2"/>
      <c r="D17" s="2"/>
      <c r="E17" s="2"/>
      <c r="F17" s="2"/>
      <c r="G17" s="2"/>
      <c r="H17" s="2"/>
      <c r="I17" s="2"/>
      <c r="J17" s="2"/>
      <c r="K17" s="2"/>
      <c r="L17" s="2"/>
      <c r="M17" s="2"/>
      <c r="N17" s="2"/>
      <c r="O17" s="2"/>
      <c r="P17" s="2"/>
      <c r="Q17" s="2"/>
      <c r="R17" s="20"/>
    </row>
    <row r="18" spans="1:18" ht="20.25" customHeight="1">
      <c r="A18" s="19"/>
      <c r="B18" s="2"/>
      <c r="C18" s="2"/>
      <c r="D18" s="2"/>
      <c r="E18" s="2"/>
      <c r="F18" s="2"/>
      <c r="G18" s="2"/>
      <c r="H18" s="2"/>
      <c r="I18" s="2"/>
      <c r="J18" s="2"/>
      <c r="K18" s="2"/>
      <c r="L18" s="2"/>
      <c r="M18" s="2"/>
      <c r="N18" s="2"/>
      <c r="O18" s="2"/>
      <c r="P18" s="2"/>
      <c r="Q18" s="2"/>
      <c r="R18" s="20"/>
    </row>
    <row r="19" spans="1:18" ht="18" customHeight="1">
      <c r="A19" s="19"/>
      <c r="B19" s="2"/>
      <c r="C19" s="2"/>
      <c r="D19" s="2"/>
      <c r="E19" s="2"/>
      <c r="F19" s="2"/>
      <c r="G19" s="2"/>
      <c r="H19" s="2"/>
      <c r="I19" s="2"/>
      <c r="J19" s="2"/>
      <c r="K19" s="2"/>
      <c r="L19" s="2"/>
      <c r="M19" s="2"/>
      <c r="N19" s="2"/>
      <c r="O19" s="2"/>
      <c r="P19" s="2"/>
      <c r="Q19" s="2"/>
      <c r="R19" s="20"/>
    </row>
    <row r="20" spans="1:18" ht="18" customHeight="1">
      <c r="A20" s="19"/>
      <c r="B20" s="2" t="s">
        <v>24</v>
      </c>
      <c r="C20" s="2" t="s">
        <v>43</v>
      </c>
      <c r="D20" s="2"/>
      <c r="E20" s="2"/>
      <c r="F20" s="2"/>
      <c r="G20" s="2"/>
      <c r="H20" s="2"/>
      <c r="I20" s="2"/>
      <c r="J20" s="2"/>
      <c r="K20" s="2"/>
      <c r="L20" s="2"/>
      <c r="M20" s="2"/>
      <c r="N20" s="2"/>
      <c r="O20" s="2"/>
      <c r="P20" s="2"/>
      <c r="Q20" s="2"/>
      <c r="R20" s="20"/>
    </row>
    <row r="21" spans="1:18" ht="18" customHeight="1">
      <c r="A21" s="19"/>
      <c r="B21" s="2"/>
      <c r="C21" s="2" t="s">
        <v>49</v>
      </c>
      <c r="D21" s="2"/>
      <c r="E21" s="2"/>
      <c r="F21" s="2"/>
      <c r="G21" s="2"/>
      <c r="H21" s="2"/>
      <c r="I21" s="2"/>
      <c r="J21" s="5"/>
      <c r="K21" s="5"/>
      <c r="L21" s="5"/>
      <c r="M21" s="5"/>
      <c r="N21" s="2"/>
      <c r="O21" s="5"/>
      <c r="P21" s="2"/>
      <c r="Q21" s="2"/>
      <c r="R21" s="20"/>
    </row>
    <row r="22" spans="1:18" ht="18" customHeight="1">
      <c r="A22" s="19"/>
      <c r="B22" s="2"/>
      <c r="C22" s="2"/>
      <c r="D22" s="2"/>
      <c r="E22" s="2"/>
      <c r="F22" s="2"/>
      <c r="G22" s="2"/>
      <c r="H22" s="2"/>
      <c r="I22" s="2"/>
      <c r="J22" s="5"/>
      <c r="K22" s="5"/>
      <c r="L22" s="5"/>
      <c r="M22" s="2"/>
      <c r="N22" s="6" t="s">
        <v>26</v>
      </c>
      <c r="O22" s="8" t="s">
        <v>28</v>
      </c>
      <c r="P22" s="2"/>
      <c r="Q22" s="2"/>
      <c r="R22" s="20"/>
    </row>
    <row r="23" spans="1:18" ht="18" customHeight="1">
      <c r="A23" s="19"/>
      <c r="B23" s="2"/>
      <c r="C23" s="2"/>
      <c r="D23" s="2"/>
      <c r="E23" s="2"/>
      <c r="F23" s="2"/>
      <c r="G23" s="2"/>
      <c r="H23" s="2"/>
      <c r="I23" s="2"/>
      <c r="J23" s="5"/>
      <c r="K23" s="5"/>
      <c r="L23" s="5"/>
      <c r="M23" s="2"/>
      <c r="N23" s="6" t="s">
        <v>27</v>
      </c>
      <c r="O23" s="8"/>
      <c r="P23" s="5"/>
      <c r="Q23" s="11"/>
      <c r="R23" s="20"/>
    </row>
    <row r="24" spans="1:18" ht="18" customHeight="1">
      <c r="A24" s="19"/>
      <c r="B24" s="2"/>
      <c r="C24" s="2"/>
      <c r="D24" s="2"/>
      <c r="E24" s="2"/>
      <c r="F24" s="2"/>
      <c r="G24" s="2"/>
      <c r="H24" s="2"/>
      <c r="I24" s="2"/>
      <c r="J24" s="2"/>
      <c r="K24" s="2"/>
      <c r="L24" s="2"/>
      <c r="M24" s="2"/>
      <c r="N24" s="2"/>
      <c r="O24" s="2"/>
      <c r="P24" s="2"/>
      <c r="Q24" s="2"/>
      <c r="R24" s="20"/>
    </row>
    <row r="25" spans="1:18" ht="18" customHeight="1">
      <c r="A25" s="19"/>
      <c r="B25" s="2" t="s">
        <v>25</v>
      </c>
      <c r="C25" s="2" t="s">
        <v>45</v>
      </c>
      <c r="D25" s="2"/>
      <c r="E25" s="2"/>
      <c r="F25" s="2"/>
      <c r="G25" s="2"/>
      <c r="H25" s="2"/>
      <c r="I25" s="2"/>
      <c r="J25" s="2"/>
      <c r="K25" s="2"/>
      <c r="L25" s="2"/>
      <c r="M25" s="2"/>
      <c r="N25" s="2"/>
      <c r="O25" s="2"/>
      <c r="P25" s="2"/>
      <c r="Q25" s="2"/>
      <c r="R25" s="20"/>
    </row>
    <row r="26" spans="1:18" ht="18" customHeight="1">
      <c r="A26" s="19"/>
      <c r="B26" s="2"/>
      <c r="C26" s="2"/>
      <c r="D26" s="2"/>
      <c r="E26" s="2"/>
      <c r="F26" s="2"/>
      <c r="G26" s="2"/>
      <c r="H26" s="2"/>
      <c r="I26" s="2"/>
      <c r="J26" s="2"/>
      <c r="K26" s="2"/>
      <c r="L26" s="2"/>
      <c r="M26" s="2"/>
      <c r="N26" s="7" t="s">
        <v>40</v>
      </c>
      <c r="O26" s="8" t="s">
        <v>28</v>
      </c>
      <c r="P26" s="2"/>
      <c r="Q26" s="2"/>
      <c r="R26" s="20"/>
    </row>
    <row r="27" spans="1:18" ht="18" customHeight="1">
      <c r="A27" s="19"/>
      <c r="B27" s="2"/>
      <c r="C27" s="2"/>
      <c r="D27" s="2"/>
      <c r="E27" s="2"/>
      <c r="F27" s="2"/>
      <c r="G27" s="2"/>
      <c r="H27" s="2"/>
      <c r="I27" s="2"/>
      <c r="J27" s="2"/>
      <c r="K27" s="2"/>
      <c r="L27" s="2"/>
      <c r="M27" s="2"/>
      <c r="N27" s="7" t="s">
        <v>41</v>
      </c>
      <c r="O27" s="8"/>
      <c r="P27" s="5"/>
      <c r="Q27" s="11"/>
      <c r="R27" s="20"/>
    </row>
    <row r="28" spans="1:18" ht="18" customHeight="1">
      <c r="A28" s="19"/>
      <c r="B28" s="2"/>
      <c r="C28" s="2"/>
      <c r="D28" s="2"/>
      <c r="E28" s="2"/>
      <c r="F28" s="2"/>
      <c r="G28" s="2"/>
      <c r="H28" s="2"/>
      <c r="I28" s="2"/>
      <c r="J28" s="2"/>
      <c r="K28" s="2"/>
      <c r="L28" s="2"/>
      <c r="M28" s="2"/>
      <c r="N28" s="7" t="s">
        <v>42</v>
      </c>
      <c r="O28" s="8"/>
      <c r="P28" s="5"/>
      <c r="Q28" s="11"/>
      <c r="R28" s="20"/>
    </row>
    <row r="29" spans="1:18" ht="18" customHeight="1">
      <c r="A29" s="19"/>
      <c r="B29" s="2"/>
      <c r="C29" s="2"/>
      <c r="D29" s="2"/>
      <c r="E29" s="2"/>
      <c r="F29" s="2"/>
      <c r="G29" s="2"/>
      <c r="H29" s="2"/>
      <c r="I29" s="2"/>
      <c r="J29" s="2"/>
      <c r="K29" s="2"/>
      <c r="L29" s="2"/>
      <c r="M29" s="2"/>
      <c r="N29" s="12"/>
      <c r="O29" s="11"/>
      <c r="P29" s="5"/>
      <c r="Q29" s="11"/>
      <c r="R29" s="20"/>
    </row>
    <row r="30" spans="1:18" ht="18" customHeight="1">
      <c r="A30" s="19"/>
      <c r="B30" s="2"/>
      <c r="C30" s="2"/>
      <c r="D30" s="2"/>
      <c r="E30" s="2"/>
      <c r="F30" s="2"/>
      <c r="G30" s="2"/>
      <c r="H30" s="2"/>
      <c r="I30" s="2"/>
      <c r="J30" s="2"/>
      <c r="K30" s="2"/>
      <c r="L30" s="2"/>
      <c r="M30" s="2"/>
      <c r="N30" s="2"/>
      <c r="O30" s="2"/>
      <c r="P30" s="2"/>
      <c r="Q30" s="2"/>
      <c r="R30" s="20"/>
    </row>
    <row r="31" spans="1:18" ht="18" customHeight="1">
      <c r="A31" s="1" t="s">
        <v>71</v>
      </c>
      <c r="B31" s="1" t="s">
        <v>72</v>
      </c>
      <c r="M31" s="69">
        <v>6900000</v>
      </c>
      <c r="N31" s="70"/>
      <c r="O31" s="1" t="s">
        <v>73</v>
      </c>
      <c r="R31" s="20"/>
    </row>
    <row r="32" spans="1:18" ht="18" customHeight="1">
      <c r="R32" s="20"/>
    </row>
    <row r="33" spans="1:18" ht="18" customHeight="1">
      <c r="A33" s="19"/>
      <c r="B33" s="2" t="s">
        <v>74</v>
      </c>
      <c r="C33" s="2" t="s">
        <v>75</v>
      </c>
      <c r="D33" s="2"/>
      <c r="E33" s="2"/>
      <c r="F33" s="2"/>
      <c r="G33" s="2"/>
      <c r="H33" s="2"/>
      <c r="I33" s="2"/>
      <c r="J33" s="4"/>
      <c r="K33" s="2"/>
      <c r="L33" s="2"/>
      <c r="M33" s="2"/>
      <c r="N33" s="2"/>
      <c r="O33" s="2"/>
      <c r="P33" s="2"/>
      <c r="Q33" s="2"/>
      <c r="R33" s="20"/>
    </row>
    <row r="34" spans="1:18" ht="18" customHeight="1">
      <c r="A34" s="19"/>
      <c r="B34" s="2"/>
      <c r="C34" s="2"/>
      <c r="D34" s="2"/>
      <c r="E34" s="2"/>
      <c r="F34" s="2"/>
      <c r="G34" s="2"/>
      <c r="H34" s="2"/>
      <c r="I34" s="2"/>
      <c r="J34" s="4"/>
      <c r="K34" s="2"/>
      <c r="L34" s="2"/>
      <c r="M34" s="2"/>
      <c r="N34" s="2"/>
      <c r="O34" s="2"/>
      <c r="P34" s="2"/>
      <c r="Q34" s="2"/>
      <c r="R34" s="20"/>
    </row>
    <row r="35" spans="1:18" ht="18" customHeight="1">
      <c r="A35" s="19"/>
      <c r="B35" s="2"/>
      <c r="C35" s="2"/>
      <c r="D35" s="2"/>
      <c r="E35" s="2"/>
      <c r="F35" s="2"/>
      <c r="G35" s="2"/>
      <c r="H35" s="2"/>
      <c r="I35" s="2"/>
      <c r="J35" s="4"/>
      <c r="K35" s="2"/>
      <c r="L35" s="2"/>
      <c r="M35" s="2"/>
      <c r="N35" s="2"/>
      <c r="O35" s="2"/>
      <c r="P35" s="2"/>
      <c r="Q35" s="2"/>
      <c r="R35" s="20"/>
    </row>
    <row r="36" spans="1:18" ht="18" customHeight="1">
      <c r="A36" s="19"/>
      <c r="B36" s="2"/>
      <c r="C36" s="2"/>
      <c r="D36" s="2"/>
      <c r="E36" s="2"/>
      <c r="F36" s="2"/>
      <c r="G36" s="2"/>
      <c r="H36" s="2"/>
      <c r="I36" s="2"/>
      <c r="J36" s="4"/>
      <c r="K36" s="2"/>
      <c r="L36" s="2"/>
      <c r="M36" s="2"/>
      <c r="N36" s="2"/>
      <c r="O36" s="2"/>
      <c r="P36" s="2"/>
      <c r="Q36" s="2"/>
      <c r="R36" s="20"/>
    </row>
    <row r="37" spans="1:18" ht="18" customHeight="1">
      <c r="A37" s="19"/>
      <c r="B37" s="2"/>
      <c r="C37" s="2"/>
      <c r="D37" s="2"/>
      <c r="E37" s="2"/>
      <c r="F37" s="2"/>
      <c r="G37" s="2"/>
      <c r="H37" s="2"/>
      <c r="I37" s="2"/>
      <c r="J37" s="4"/>
      <c r="K37" s="2"/>
      <c r="L37" s="2"/>
      <c r="M37" s="2"/>
      <c r="N37" s="2"/>
      <c r="O37" s="2"/>
      <c r="P37" s="2"/>
      <c r="Q37" s="2"/>
      <c r="R37" s="20"/>
    </row>
    <row r="38" spans="1:18" ht="18" customHeight="1">
      <c r="A38" s="19"/>
      <c r="B38" s="2"/>
      <c r="C38" s="2"/>
      <c r="D38" s="2"/>
      <c r="E38" s="2"/>
      <c r="F38" s="2"/>
      <c r="G38" s="2"/>
      <c r="H38" s="2"/>
      <c r="I38" s="2"/>
      <c r="J38" s="4"/>
      <c r="K38" s="2"/>
      <c r="L38" s="2"/>
      <c r="M38" s="2"/>
      <c r="N38" s="2"/>
      <c r="O38" s="2"/>
      <c r="P38" s="2"/>
      <c r="Q38" s="2"/>
      <c r="R38" s="20"/>
    </row>
    <row r="39" spans="1:18" ht="18" customHeight="1">
      <c r="A39" s="19"/>
      <c r="B39" s="2"/>
      <c r="C39" s="2"/>
      <c r="D39" s="2"/>
      <c r="E39" s="2"/>
      <c r="F39" s="2"/>
      <c r="G39" s="2"/>
      <c r="H39" s="2"/>
      <c r="I39" s="2"/>
      <c r="J39" s="4"/>
      <c r="K39" s="2"/>
      <c r="L39" s="2"/>
      <c r="M39" s="2"/>
      <c r="N39" s="2"/>
      <c r="O39" s="2"/>
      <c r="P39" s="2"/>
      <c r="Q39" s="2"/>
      <c r="R39" s="20"/>
    </row>
    <row r="40" spans="1:18" ht="18" customHeight="1">
      <c r="A40" s="19"/>
      <c r="B40" s="2"/>
      <c r="C40" s="2"/>
      <c r="D40" s="2"/>
      <c r="E40" s="2"/>
      <c r="F40" s="2"/>
      <c r="G40" s="2"/>
      <c r="H40" s="2"/>
      <c r="I40" s="2"/>
      <c r="J40" s="4"/>
      <c r="K40" s="2"/>
      <c r="L40" s="2"/>
      <c r="M40" s="2"/>
      <c r="N40" s="2"/>
      <c r="O40" s="2"/>
      <c r="P40" s="2"/>
      <c r="Q40" s="2"/>
      <c r="R40" s="20"/>
    </row>
    <row r="41" spans="1:18" ht="18" customHeight="1">
      <c r="A41" s="19"/>
      <c r="B41" s="2"/>
      <c r="C41" s="2"/>
      <c r="D41" s="2"/>
      <c r="E41" s="2"/>
      <c r="F41" s="2"/>
      <c r="G41" s="2"/>
      <c r="H41" s="2"/>
      <c r="I41" s="2"/>
      <c r="J41" s="4"/>
      <c r="K41" s="2"/>
      <c r="L41" s="2"/>
      <c r="M41" s="2"/>
      <c r="N41" s="2"/>
      <c r="O41" s="2"/>
      <c r="P41" s="2"/>
      <c r="Q41" s="2"/>
      <c r="R41" s="20"/>
    </row>
    <row r="42" spans="1:18" ht="21.75" customHeight="1">
      <c r="A42" s="19"/>
      <c r="B42" s="2" t="s">
        <v>0</v>
      </c>
      <c r="C42" s="2"/>
      <c r="D42" s="2"/>
      <c r="E42" s="2"/>
      <c r="F42" s="2"/>
      <c r="G42" s="2"/>
      <c r="H42" s="2"/>
      <c r="I42" s="2" t="s">
        <v>1</v>
      </c>
      <c r="J42" s="2"/>
      <c r="K42" s="2"/>
      <c r="L42" s="2"/>
      <c r="M42" s="2"/>
      <c r="N42" s="2"/>
      <c r="O42" s="2"/>
      <c r="P42" s="2"/>
      <c r="Q42" s="2"/>
      <c r="R42" s="20"/>
    </row>
    <row r="43" spans="1:18" ht="18" customHeight="1">
      <c r="A43" s="19"/>
      <c r="B43" s="85" t="s">
        <v>2</v>
      </c>
      <c r="C43" s="86"/>
      <c r="D43" s="85" t="s">
        <v>3</v>
      </c>
      <c r="E43" s="86"/>
      <c r="F43" s="106" t="s">
        <v>4</v>
      </c>
      <c r="G43" s="89"/>
      <c r="H43" s="2"/>
      <c r="I43" s="85" t="s">
        <v>2</v>
      </c>
      <c r="J43" s="86"/>
      <c r="K43" s="85" t="s">
        <v>3</v>
      </c>
      <c r="L43" s="87"/>
      <c r="M43" s="88" t="s">
        <v>4</v>
      </c>
      <c r="N43" s="89"/>
      <c r="O43" s="2"/>
      <c r="P43" s="2"/>
      <c r="Q43" s="2"/>
      <c r="R43" s="20"/>
    </row>
    <row r="44" spans="1:18" ht="18" customHeight="1">
      <c r="A44" s="19"/>
      <c r="B44" s="90" t="s">
        <v>6</v>
      </c>
      <c r="C44" s="91"/>
      <c r="D44" s="107">
        <v>80000</v>
      </c>
      <c r="E44" s="108"/>
      <c r="F44" s="92">
        <v>8000</v>
      </c>
      <c r="G44" s="93"/>
      <c r="H44" s="2"/>
      <c r="I44" s="90" t="s">
        <v>5</v>
      </c>
      <c r="J44" s="91"/>
      <c r="K44" s="92">
        <v>1000000</v>
      </c>
      <c r="L44" s="93"/>
      <c r="M44" s="94">
        <v>57600</v>
      </c>
      <c r="N44" s="93"/>
      <c r="O44" s="2"/>
      <c r="P44" s="2"/>
      <c r="Q44" s="2"/>
      <c r="R44" s="20"/>
    </row>
    <row r="45" spans="1:18" ht="18" customHeight="1">
      <c r="A45" s="19"/>
      <c r="B45" s="90" t="s">
        <v>6</v>
      </c>
      <c r="C45" s="91"/>
      <c r="D45" s="83">
        <v>30000</v>
      </c>
      <c r="E45" s="105"/>
      <c r="F45" s="92">
        <v>3000</v>
      </c>
      <c r="G45" s="93"/>
      <c r="H45" s="2"/>
      <c r="I45" s="79"/>
      <c r="J45" s="80"/>
      <c r="K45" s="81"/>
      <c r="L45" s="82"/>
      <c r="M45" s="83"/>
      <c r="N45" s="84"/>
      <c r="O45" s="2"/>
      <c r="P45" s="2"/>
      <c r="Q45" s="2"/>
      <c r="R45" s="20"/>
    </row>
    <row r="46" spans="1:18" ht="18" customHeight="1">
      <c r="A46" s="19"/>
      <c r="B46" s="90" t="s">
        <v>6</v>
      </c>
      <c r="C46" s="91"/>
      <c r="D46" s="83">
        <v>90000</v>
      </c>
      <c r="E46" s="105"/>
      <c r="F46" s="92">
        <v>9000</v>
      </c>
      <c r="G46" s="93"/>
      <c r="H46" s="2"/>
      <c r="I46" s="79"/>
      <c r="J46" s="80"/>
      <c r="K46" s="81"/>
      <c r="L46" s="82"/>
      <c r="M46" s="83"/>
      <c r="N46" s="84"/>
      <c r="O46" s="2"/>
      <c r="P46" s="2"/>
      <c r="Q46" s="2"/>
      <c r="R46" s="20"/>
    </row>
    <row r="47" spans="1:18" ht="18" customHeight="1">
      <c r="A47" s="19"/>
      <c r="B47" s="90"/>
      <c r="C47" s="91"/>
      <c r="D47" s="83"/>
      <c r="E47" s="105"/>
      <c r="F47" s="92"/>
      <c r="G47" s="93"/>
      <c r="H47" s="2"/>
      <c r="I47" s="79"/>
      <c r="J47" s="80"/>
      <c r="K47" s="81"/>
      <c r="L47" s="82"/>
      <c r="M47" s="83"/>
      <c r="N47" s="84"/>
      <c r="O47" s="2"/>
      <c r="P47" s="2"/>
      <c r="Q47" s="2"/>
      <c r="R47" s="20"/>
    </row>
    <row r="48" spans="1:18" ht="18" customHeight="1">
      <c r="A48" s="19"/>
      <c r="B48" s="90"/>
      <c r="C48" s="91"/>
      <c r="D48" s="83"/>
      <c r="E48" s="105"/>
      <c r="F48" s="92"/>
      <c r="G48" s="93"/>
      <c r="H48" s="2"/>
      <c r="I48" s="79"/>
      <c r="J48" s="80"/>
      <c r="K48" s="81"/>
      <c r="L48" s="82"/>
      <c r="M48" s="83"/>
      <c r="N48" s="84"/>
      <c r="O48" s="2"/>
      <c r="P48" s="2"/>
      <c r="Q48" s="2"/>
      <c r="R48" s="20"/>
    </row>
    <row r="49" spans="1:18" ht="18" customHeight="1">
      <c r="A49" s="19"/>
      <c r="B49" s="90"/>
      <c r="C49" s="91"/>
      <c r="D49" s="83"/>
      <c r="E49" s="105"/>
      <c r="F49" s="92"/>
      <c r="G49" s="93"/>
      <c r="H49" s="2"/>
      <c r="I49" s="79"/>
      <c r="J49" s="80"/>
      <c r="K49" s="81"/>
      <c r="L49" s="82"/>
      <c r="M49" s="83"/>
      <c r="N49" s="84"/>
      <c r="O49" s="2"/>
      <c r="P49" s="2"/>
      <c r="Q49" s="2"/>
      <c r="R49" s="20"/>
    </row>
    <row r="50" spans="1:18" ht="18" customHeight="1">
      <c r="A50" s="19"/>
      <c r="B50" s="90"/>
      <c r="C50" s="91"/>
      <c r="D50" s="83"/>
      <c r="E50" s="105"/>
      <c r="F50" s="92"/>
      <c r="G50" s="93"/>
      <c r="H50" s="2"/>
      <c r="I50" s="79"/>
      <c r="J50" s="80"/>
      <c r="K50" s="81"/>
      <c r="L50" s="82"/>
      <c r="M50" s="83"/>
      <c r="N50" s="84"/>
      <c r="O50" s="2"/>
      <c r="P50" s="2"/>
      <c r="Q50" s="2"/>
      <c r="R50" s="20"/>
    </row>
    <row r="51" spans="1:18" ht="18" customHeight="1">
      <c r="A51" s="19"/>
      <c r="B51" s="90"/>
      <c r="C51" s="91"/>
      <c r="D51" s="83"/>
      <c r="E51" s="105"/>
      <c r="F51" s="92"/>
      <c r="G51" s="93"/>
      <c r="H51" s="2"/>
      <c r="I51" s="79"/>
      <c r="J51" s="80"/>
      <c r="K51" s="81"/>
      <c r="L51" s="82"/>
      <c r="M51" s="83"/>
      <c r="N51" s="84"/>
      <c r="O51" s="2"/>
      <c r="P51" s="2"/>
      <c r="Q51" s="2"/>
      <c r="R51" s="20"/>
    </row>
    <row r="52" spans="1:18" ht="18" customHeight="1">
      <c r="A52" s="19"/>
      <c r="B52" s="90"/>
      <c r="C52" s="91"/>
      <c r="D52" s="83"/>
      <c r="E52" s="105"/>
      <c r="F52" s="92"/>
      <c r="G52" s="93"/>
      <c r="H52" s="2"/>
      <c r="I52" s="79"/>
      <c r="J52" s="80"/>
      <c r="K52" s="81"/>
      <c r="L52" s="82"/>
      <c r="M52" s="83"/>
      <c r="N52" s="84"/>
      <c r="O52" s="2"/>
      <c r="P52" s="2"/>
      <c r="Q52" s="2"/>
      <c r="R52" s="20"/>
    </row>
    <row r="53" spans="1:18" ht="18" customHeight="1">
      <c r="A53" s="19"/>
      <c r="B53" s="102"/>
      <c r="C53" s="103"/>
      <c r="D53" s="73"/>
      <c r="E53" s="104"/>
      <c r="F53" s="97"/>
      <c r="G53" s="98"/>
      <c r="H53" s="2"/>
      <c r="I53" s="102"/>
      <c r="J53" s="103"/>
      <c r="K53" s="71"/>
      <c r="L53" s="72"/>
      <c r="M53" s="73"/>
      <c r="N53" s="74"/>
      <c r="O53" s="2"/>
      <c r="P53" s="2"/>
      <c r="Q53" s="2"/>
      <c r="R53" s="20"/>
    </row>
    <row r="54" spans="1:18" ht="18" customHeight="1">
      <c r="A54" s="19"/>
      <c r="B54" s="75"/>
      <c r="C54" s="99"/>
      <c r="D54" s="100">
        <f>SUM(D44:E53)</f>
        <v>200000</v>
      </c>
      <c r="E54" s="101"/>
      <c r="F54" s="77">
        <f>SUM(F44:G53)</f>
        <v>20000</v>
      </c>
      <c r="G54" s="78"/>
      <c r="H54" s="2"/>
      <c r="I54" s="75"/>
      <c r="J54" s="76"/>
      <c r="K54" s="77">
        <f>SUM(K44:L53)</f>
        <v>1000000</v>
      </c>
      <c r="L54" s="78"/>
      <c r="M54" s="77">
        <f>SUM(M44:N53)</f>
        <v>57600</v>
      </c>
      <c r="N54" s="78"/>
      <c r="O54" s="2"/>
      <c r="P54" s="2"/>
      <c r="Q54" s="2"/>
      <c r="R54" s="20"/>
    </row>
    <row r="55" spans="1:18" ht="18" customHeight="1">
      <c r="A55" s="19"/>
      <c r="B55" s="2"/>
      <c r="C55" s="2"/>
      <c r="D55" s="2"/>
      <c r="E55" s="2"/>
      <c r="F55" s="3"/>
      <c r="G55" s="3"/>
      <c r="H55" s="2"/>
      <c r="I55" s="2"/>
      <c r="J55" s="2"/>
      <c r="K55" s="2"/>
      <c r="L55" s="2"/>
      <c r="M55" s="2"/>
      <c r="N55" s="2"/>
      <c r="O55" s="2"/>
      <c r="P55" s="2"/>
      <c r="Q55" s="21"/>
      <c r="R55" s="20"/>
    </row>
    <row r="56" spans="1:18" ht="18" customHeight="1">
      <c r="A56" s="19"/>
      <c r="B56" s="2"/>
      <c r="C56" s="2"/>
      <c r="D56" s="2"/>
      <c r="E56" s="2"/>
      <c r="F56" s="3"/>
      <c r="G56" s="3"/>
      <c r="H56" s="2"/>
      <c r="I56" s="2"/>
      <c r="J56" s="2"/>
      <c r="K56" s="2"/>
      <c r="L56" s="2"/>
      <c r="M56" s="2"/>
      <c r="N56" s="2"/>
      <c r="O56" s="2"/>
      <c r="P56" s="2"/>
      <c r="Q56" s="21"/>
      <c r="R56" s="20"/>
    </row>
    <row r="57" spans="1:18" ht="18" customHeight="1">
      <c r="A57" s="19"/>
      <c r="B57" s="2"/>
      <c r="C57" s="2"/>
      <c r="D57" s="2"/>
      <c r="E57" s="2"/>
      <c r="F57" s="3"/>
      <c r="G57" s="3"/>
      <c r="H57" s="2"/>
      <c r="I57" s="2"/>
      <c r="J57" s="2"/>
      <c r="K57" s="2"/>
      <c r="L57" s="2"/>
      <c r="M57" s="2"/>
      <c r="N57" s="2"/>
      <c r="O57" s="2"/>
      <c r="P57" s="2"/>
      <c r="Q57" s="21"/>
      <c r="R57" s="20"/>
    </row>
    <row r="58" spans="1:18" ht="18" customHeight="1">
      <c r="A58" s="19"/>
      <c r="B58" s="2"/>
      <c r="C58" s="2"/>
      <c r="D58" s="2"/>
      <c r="E58" s="2"/>
      <c r="F58" s="3"/>
      <c r="G58" s="3"/>
      <c r="H58" s="2"/>
      <c r="I58" s="2"/>
      <c r="J58" s="2"/>
      <c r="K58" s="2"/>
      <c r="L58" s="2"/>
      <c r="M58" s="2"/>
      <c r="N58" s="2"/>
      <c r="O58" s="2"/>
      <c r="P58" s="2"/>
      <c r="Q58" s="21"/>
      <c r="R58" s="20"/>
    </row>
    <row r="59" spans="1:18" ht="18" customHeight="1">
      <c r="A59" s="19"/>
      <c r="B59" s="2"/>
      <c r="C59" s="2"/>
      <c r="D59" s="2"/>
      <c r="E59" s="2"/>
      <c r="F59" s="2"/>
      <c r="G59" s="2"/>
      <c r="H59" s="2"/>
      <c r="I59" s="2"/>
      <c r="J59" s="2"/>
      <c r="K59" s="2"/>
      <c r="L59" s="2"/>
      <c r="M59" s="2"/>
      <c r="N59" s="2"/>
      <c r="O59" s="2"/>
      <c r="P59" s="2"/>
      <c r="Q59" s="2"/>
      <c r="R59" s="20"/>
    </row>
    <row r="60" spans="1:18" ht="18" customHeight="1" thickBot="1">
      <c r="A60" s="19"/>
      <c r="B60" s="2"/>
      <c r="C60" s="2" t="s">
        <v>29</v>
      </c>
      <c r="D60" s="2"/>
      <c r="E60" s="2"/>
      <c r="F60" s="2"/>
      <c r="G60" s="2"/>
      <c r="H60" s="2"/>
      <c r="I60" s="156" t="s">
        <v>62</v>
      </c>
      <c r="J60" s="156"/>
      <c r="K60" s="2" t="s">
        <v>30</v>
      </c>
      <c r="L60" s="2"/>
      <c r="M60" s="2"/>
      <c r="N60" s="2"/>
      <c r="O60" s="2"/>
      <c r="P60" s="2"/>
      <c r="Q60" s="2"/>
      <c r="R60" s="20"/>
    </row>
    <row r="61" spans="1:18" ht="18" customHeight="1" thickTop="1" thickBot="1">
      <c r="A61" s="19"/>
      <c r="B61" s="2"/>
      <c r="C61" s="2"/>
      <c r="D61" s="2"/>
      <c r="E61" s="2"/>
      <c r="F61" s="2"/>
      <c r="G61" s="2"/>
      <c r="H61" s="2"/>
      <c r="I61" s="157" t="s">
        <v>63</v>
      </c>
      <c r="J61" s="157"/>
      <c r="K61" s="2" t="s">
        <v>31</v>
      </c>
      <c r="L61" s="2"/>
      <c r="M61" s="2"/>
      <c r="N61" s="2"/>
      <c r="O61" s="2"/>
      <c r="P61" s="2"/>
      <c r="Q61" s="2"/>
      <c r="R61" s="20"/>
    </row>
    <row r="62" spans="1:18" ht="18" customHeight="1" thickTop="1">
      <c r="A62" s="19"/>
      <c r="B62" s="2"/>
      <c r="C62" s="2"/>
      <c r="D62" s="2"/>
      <c r="E62" s="2"/>
      <c r="F62" s="2"/>
      <c r="G62" s="2"/>
      <c r="H62" s="2"/>
      <c r="I62" s="13"/>
      <c r="J62" s="13"/>
      <c r="K62" s="2"/>
      <c r="L62" s="2"/>
      <c r="M62" s="2"/>
      <c r="N62" s="2"/>
      <c r="O62" s="2"/>
      <c r="P62" s="2"/>
      <c r="Q62" s="2"/>
      <c r="R62" s="20"/>
    </row>
    <row r="63" spans="1:18" ht="18" customHeight="1">
      <c r="A63" s="19"/>
      <c r="B63" s="2"/>
      <c r="C63" s="2"/>
      <c r="D63" s="2"/>
      <c r="E63" s="2"/>
      <c r="F63" s="2"/>
      <c r="G63" s="2"/>
      <c r="H63" s="2"/>
      <c r="I63" s="2"/>
      <c r="J63" s="2"/>
      <c r="K63" s="2"/>
      <c r="L63" s="2"/>
      <c r="M63" s="2"/>
      <c r="N63" s="2"/>
      <c r="O63" s="2"/>
      <c r="P63" s="2"/>
      <c r="Q63" s="2"/>
      <c r="R63" s="20"/>
    </row>
    <row r="64" spans="1:18" ht="18" customHeight="1">
      <c r="A64" s="19"/>
      <c r="B64" s="2"/>
      <c r="C64" s="2"/>
      <c r="D64" s="2"/>
      <c r="E64" s="2"/>
      <c r="F64" s="2"/>
      <c r="G64" s="2"/>
      <c r="H64" s="2"/>
      <c r="I64" s="2"/>
      <c r="J64" s="2"/>
      <c r="K64" s="2"/>
      <c r="L64" s="2"/>
      <c r="M64" s="2"/>
      <c r="N64" s="2"/>
      <c r="O64" s="2"/>
      <c r="P64" s="2"/>
      <c r="Q64" s="2"/>
      <c r="R64" s="20"/>
    </row>
    <row r="65" spans="1:18" ht="18" customHeight="1">
      <c r="A65" s="19"/>
      <c r="B65" s="2"/>
      <c r="C65" s="2"/>
      <c r="D65" s="2"/>
      <c r="E65" s="2"/>
      <c r="F65" s="2"/>
      <c r="G65" s="2"/>
      <c r="H65" s="2"/>
      <c r="I65" s="2"/>
      <c r="J65" s="2"/>
      <c r="K65" s="2"/>
      <c r="L65" s="2"/>
      <c r="M65" s="2"/>
      <c r="N65" s="2"/>
      <c r="O65" s="2"/>
      <c r="P65" s="2"/>
      <c r="Q65" s="2"/>
      <c r="R65" s="20"/>
    </row>
    <row r="66" spans="1:18" ht="18" customHeight="1" thickBot="1">
      <c r="A66" s="19"/>
      <c r="B66" s="2"/>
      <c r="C66" s="2" t="s">
        <v>32</v>
      </c>
      <c r="D66" s="2"/>
      <c r="E66" s="2"/>
      <c r="F66" s="2"/>
      <c r="G66" s="2"/>
      <c r="H66" s="2"/>
      <c r="I66" s="156" t="s">
        <v>51</v>
      </c>
      <c r="J66" s="156"/>
      <c r="K66" s="2" t="s">
        <v>33</v>
      </c>
      <c r="L66" s="2"/>
      <c r="M66" s="2"/>
      <c r="N66" s="2"/>
      <c r="O66" s="2"/>
      <c r="P66" s="2"/>
      <c r="Q66" s="2"/>
      <c r="R66" s="20"/>
    </row>
    <row r="67" spans="1:18" ht="18" customHeight="1" thickTop="1">
      <c r="A67" s="19"/>
      <c r="B67" s="2"/>
      <c r="C67" s="2"/>
      <c r="D67" s="2"/>
      <c r="E67" s="2"/>
      <c r="F67" s="2"/>
      <c r="G67" s="2"/>
      <c r="H67" s="2"/>
      <c r="I67" s="10"/>
      <c r="J67" s="10"/>
      <c r="K67" s="2"/>
      <c r="L67" s="2"/>
      <c r="M67" s="2"/>
      <c r="N67" s="2"/>
      <c r="O67" s="2"/>
      <c r="P67" s="2"/>
      <c r="Q67" s="2"/>
      <c r="R67" s="20"/>
    </row>
    <row r="68" spans="1:18" ht="16.5" customHeight="1">
      <c r="A68" s="19"/>
      <c r="B68" s="2"/>
      <c r="C68" s="2"/>
      <c r="D68" s="2"/>
      <c r="E68" s="2"/>
      <c r="F68" s="2"/>
      <c r="G68" s="2"/>
      <c r="H68" s="2"/>
      <c r="I68" s="2"/>
      <c r="J68" s="2"/>
      <c r="K68" s="2"/>
      <c r="L68" s="2"/>
      <c r="M68" s="2"/>
      <c r="N68" s="2"/>
      <c r="O68" s="2"/>
      <c r="P68" s="2"/>
      <c r="Q68" s="2"/>
      <c r="R68" s="20"/>
    </row>
    <row r="69" spans="1:18" ht="16.5" customHeight="1">
      <c r="A69" s="19"/>
      <c r="B69" s="22" t="s">
        <v>44</v>
      </c>
      <c r="C69" s="2"/>
      <c r="D69" s="2"/>
      <c r="E69" s="2"/>
      <c r="F69" s="2"/>
      <c r="G69" s="2"/>
      <c r="H69" s="2"/>
      <c r="I69" s="2"/>
      <c r="J69" s="2"/>
      <c r="K69" s="2"/>
      <c r="L69" s="2"/>
      <c r="M69" s="2"/>
      <c r="N69" s="2"/>
      <c r="O69" s="2"/>
      <c r="P69" s="2"/>
      <c r="Q69" s="2"/>
      <c r="R69" s="20"/>
    </row>
    <row r="70" spans="1:18" ht="16.5" customHeight="1">
      <c r="A70" s="19"/>
      <c r="B70" s="2" t="s">
        <v>46</v>
      </c>
      <c r="C70" s="2"/>
      <c r="D70" s="2"/>
      <c r="E70" s="2"/>
      <c r="F70" s="2"/>
      <c r="G70" s="2"/>
      <c r="H70" s="2"/>
      <c r="I70" s="2"/>
      <c r="J70" s="2"/>
      <c r="K70" s="2"/>
      <c r="L70" s="2"/>
      <c r="M70" s="2"/>
      <c r="N70" s="2"/>
      <c r="O70" s="2"/>
      <c r="P70" s="2"/>
      <c r="Q70" s="2"/>
      <c r="R70" s="20"/>
    </row>
    <row r="71" spans="1:18" ht="16.5" customHeight="1">
      <c r="A71" s="19"/>
      <c r="B71" s="2" t="s">
        <v>50</v>
      </c>
      <c r="C71" s="2"/>
      <c r="D71" s="2"/>
      <c r="E71" s="2"/>
      <c r="F71" s="2"/>
      <c r="G71" s="2"/>
      <c r="H71" s="2"/>
      <c r="I71" s="2"/>
      <c r="J71" s="2"/>
      <c r="K71" s="2"/>
      <c r="L71" s="2"/>
      <c r="M71" s="2"/>
      <c r="N71" s="2"/>
      <c r="O71" s="2"/>
      <c r="P71" s="2"/>
      <c r="Q71" s="2"/>
      <c r="R71" s="20"/>
    </row>
    <row r="72" spans="1:18" ht="16.5" customHeight="1">
      <c r="A72" s="19"/>
      <c r="B72" s="2" t="s">
        <v>47</v>
      </c>
      <c r="C72" s="2"/>
      <c r="D72" s="2"/>
      <c r="E72" s="2"/>
      <c r="F72" s="2"/>
      <c r="G72" s="2"/>
      <c r="H72" s="2"/>
      <c r="I72" s="2"/>
      <c r="J72" s="2"/>
      <c r="K72" s="2"/>
      <c r="L72" s="2"/>
      <c r="M72" s="2"/>
      <c r="N72" s="2"/>
      <c r="O72" s="2"/>
      <c r="P72" s="2"/>
      <c r="Q72" s="2"/>
      <c r="R72" s="20"/>
    </row>
    <row r="73" spans="1:18" ht="16.5" customHeight="1">
      <c r="A73" s="19"/>
      <c r="B73" s="2" t="s">
        <v>48</v>
      </c>
      <c r="C73" s="2"/>
      <c r="D73" s="2"/>
      <c r="E73" s="2"/>
      <c r="F73" s="2"/>
      <c r="G73" s="2"/>
      <c r="H73" s="2"/>
      <c r="I73" s="2"/>
      <c r="J73" s="2"/>
      <c r="K73" s="2"/>
      <c r="L73" s="2"/>
      <c r="M73" s="2"/>
      <c r="N73" s="2"/>
      <c r="O73" s="2"/>
      <c r="P73" s="2"/>
      <c r="Q73" s="2"/>
      <c r="R73" s="20"/>
    </row>
    <row r="74" spans="1:18" ht="16.5" customHeight="1">
      <c r="A74" s="19"/>
      <c r="B74" s="22" t="s">
        <v>55</v>
      </c>
      <c r="C74" s="2"/>
      <c r="D74" s="2"/>
      <c r="E74" s="2"/>
      <c r="F74" s="2"/>
      <c r="G74" s="2"/>
      <c r="H74" s="2"/>
      <c r="I74" s="2"/>
      <c r="J74" s="2"/>
      <c r="K74" s="2"/>
      <c r="L74" s="2"/>
      <c r="M74" s="2"/>
      <c r="N74" s="2"/>
      <c r="O74" s="2"/>
      <c r="P74" s="2"/>
      <c r="Q74" s="2"/>
      <c r="R74" s="20"/>
    </row>
    <row r="75" spans="1:18" ht="16.5" customHeight="1">
      <c r="A75" s="19"/>
      <c r="B75" s="2" t="s">
        <v>52</v>
      </c>
      <c r="C75" s="2"/>
      <c r="D75" s="2"/>
      <c r="E75" s="2"/>
      <c r="F75" s="2"/>
      <c r="G75" s="2"/>
      <c r="H75" s="2"/>
      <c r="I75" s="2"/>
      <c r="J75" s="2"/>
      <c r="K75" s="2"/>
      <c r="L75" s="2"/>
      <c r="M75" s="2"/>
      <c r="N75" s="2"/>
      <c r="O75" s="2"/>
      <c r="P75" s="2"/>
      <c r="Q75" s="2"/>
      <c r="R75" s="20"/>
    </row>
    <row r="76" spans="1:18" ht="14.25" thickBot="1">
      <c r="A76" s="23"/>
      <c r="B76" s="24"/>
      <c r="C76" s="24"/>
      <c r="D76" s="24"/>
      <c r="E76" s="24"/>
      <c r="F76" s="24"/>
      <c r="G76" s="24"/>
      <c r="H76" s="24"/>
      <c r="I76" s="24"/>
      <c r="J76" s="24"/>
      <c r="K76" s="24"/>
      <c r="L76" s="24"/>
      <c r="M76" s="24"/>
      <c r="N76" s="24"/>
      <c r="O76" s="24"/>
      <c r="P76" s="24"/>
      <c r="Q76" s="24"/>
      <c r="R76" s="25"/>
    </row>
  </sheetData>
  <sheetProtection selectLockedCells="1" selectUnlockedCells="1"/>
  <mergeCells count="76">
    <mergeCell ref="M44:N44"/>
    <mergeCell ref="B43:C43"/>
    <mergeCell ref="D43:E43"/>
    <mergeCell ref="F43:G43"/>
    <mergeCell ref="I43:J43"/>
    <mergeCell ref="K43:L43"/>
    <mergeCell ref="M43:N43"/>
    <mergeCell ref="B44:C44"/>
    <mergeCell ref="D44:E44"/>
    <mergeCell ref="F44:G44"/>
    <mergeCell ref="I44:J44"/>
    <mergeCell ref="K44:L44"/>
    <mergeCell ref="M46:N46"/>
    <mergeCell ref="B45:C45"/>
    <mergeCell ref="D45:E45"/>
    <mergeCell ref="F45:G45"/>
    <mergeCell ref="I45:J45"/>
    <mergeCell ref="K45:L45"/>
    <mergeCell ref="M45:N45"/>
    <mergeCell ref="B46:C46"/>
    <mergeCell ref="D46:E46"/>
    <mergeCell ref="F46:G46"/>
    <mergeCell ref="I46:J46"/>
    <mergeCell ref="K46:L46"/>
    <mergeCell ref="M48:N48"/>
    <mergeCell ref="B47:C47"/>
    <mergeCell ref="D47:E47"/>
    <mergeCell ref="F47:G47"/>
    <mergeCell ref="I47:J47"/>
    <mergeCell ref="K47:L47"/>
    <mergeCell ref="M47:N47"/>
    <mergeCell ref="B48:C48"/>
    <mergeCell ref="D48:E48"/>
    <mergeCell ref="F48:G48"/>
    <mergeCell ref="I48:J48"/>
    <mergeCell ref="K48:L48"/>
    <mergeCell ref="M50:N50"/>
    <mergeCell ref="B49:C49"/>
    <mergeCell ref="D49:E49"/>
    <mergeCell ref="F49:G49"/>
    <mergeCell ref="I49:J49"/>
    <mergeCell ref="K49:L49"/>
    <mergeCell ref="M49:N49"/>
    <mergeCell ref="B50:C50"/>
    <mergeCell ref="D50:E50"/>
    <mergeCell ref="F50:G50"/>
    <mergeCell ref="I50:J50"/>
    <mergeCell ref="K50:L50"/>
    <mergeCell ref="M52:N52"/>
    <mergeCell ref="B51:C51"/>
    <mergeCell ref="D51:E51"/>
    <mergeCell ref="F51:G51"/>
    <mergeCell ref="I51:J51"/>
    <mergeCell ref="K51:L51"/>
    <mergeCell ref="M51:N51"/>
    <mergeCell ref="B52:C52"/>
    <mergeCell ref="D52:E52"/>
    <mergeCell ref="F52:G52"/>
    <mergeCell ref="I52:J52"/>
    <mergeCell ref="K52:L52"/>
    <mergeCell ref="M31:N31"/>
    <mergeCell ref="I60:J60"/>
    <mergeCell ref="I61:J61"/>
    <mergeCell ref="I66:J66"/>
    <mergeCell ref="B54:C54"/>
    <mergeCell ref="D54:E54"/>
    <mergeCell ref="F54:G54"/>
    <mergeCell ref="I54:J54"/>
    <mergeCell ref="K54:L54"/>
    <mergeCell ref="M54:N54"/>
    <mergeCell ref="B53:C53"/>
    <mergeCell ref="D53:E53"/>
    <mergeCell ref="F53:G53"/>
    <mergeCell ref="I53:J53"/>
    <mergeCell ref="K53:L53"/>
    <mergeCell ref="M53:N53"/>
  </mergeCells>
  <phoneticPr fontId="2"/>
  <printOptions horizontalCentered="1"/>
  <pageMargins left="0.23622047244094491" right="0.23622047244094491" top="0.74803149606299213" bottom="0.35433070866141736" header="0.31496062992125984" footer="0.31496062992125984"/>
  <pageSetup paperSize="9" scale="6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リストから選択してください">
          <x14:formula1>
            <xm:f>マスター!$B$4:$B$5</xm:f>
          </x14:formula1>
          <xm:sqref>Q23 O26:O29 Q27:Q29 O22:O23</xm:sqref>
        </x14:dataValidation>
        <x14:dataValidation type="list" allowBlank="1" showInputMessage="1" showErrorMessage="1" error="プルダウンリストから選択してください">
          <x14:formula1>
            <xm:f>マスター!$B$8:$B$9</xm:f>
          </x14:formula1>
          <xm:sqref>B44:C53 I44:J53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X44"/>
  <sheetViews>
    <sheetView topLeftCell="B31" workbookViewId="0">
      <selection activeCell="P16" sqref="P16"/>
    </sheetView>
  </sheetViews>
  <sheetFormatPr defaultRowHeight="13.5"/>
  <cols>
    <col min="1" max="22" width="6.625" style="29" customWidth="1"/>
    <col min="23" max="16384" width="9" style="29"/>
  </cols>
  <sheetData>
    <row r="1" spans="2:13" ht="14.25" thickBot="1"/>
    <row r="2" spans="2:13">
      <c r="B2" s="109" t="s">
        <v>76</v>
      </c>
      <c r="C2" s="116"/>
      <c r="D2" s="110"/>
      <c r="H2" s="109" t="s">
        <v>79</v>
      </c>
      <c r="I2" s="110"/>
    </row>
    <row r="3" spans="2:13" ht="14.25" thickBot="1">
      <c r="B3" s="43">
        <f>IF(入力シート!$N$5="○",VLOOKUP(入力シート!M12,マスター!$F$6:$M$9,2),(IF(入力シート!$N$8="○",30,IF(入力シート!$N$9="○",20,IF(入力シート!$N$10="○",10)))))</f>
        <v>41</v>
      </c>
      <c r="C3" s="117" t="str">
        <f>VLOOKUP(B3,マスター!$D$4:$E$9,2)</f>
        <v>現役並みⅠ</v>
      </c>
      <c r="D3" s="118"/>
      <c r="H3" s="111">
        <f>SUM(入力シート!$C$28,入力シート!$J$28)</f>
        <v>539500</v>
      </c>
      <c r="I3" s="112"/>
    </row>
    <row r="4" spans="2:13" ht="18" customHeight="1" thickBot="1">
      <c r="B4" s="30"/>
      <c r="C4" s="30"/>
      <c r="D4" s="30"/>
      <c r="E4" s="30"/>
      <c r="F4" s="30"/>
      <c r="G4" s="30"/>
      <c r="H4" s="30"/>
    </row>
    <row r="5" spans="2:13" ht="18" customHeight="1">
      <c r="B5" s="113" t="s">
        <v>0</v>
      </c>
      <c r="C5" s="114"/>
      <c r="D5" s="114"/>
      <c r="E5" s="115"/>
      <c r="F5" s="30"/>
      <c r="G5" s="30"/>
      <c r="H5" s="113" t="s">
        <v>1</v>
      </c>
      <c r="I5" s="114"/>
      <c r="J5" s="114"/>
      <c r="K5" s="115"/>
      <c r="L5" s="30"/>
      <c r="M5" s="30"/>
    </row>
    <row r="6" spans="2:13" ht="18" customHeight="1">
      <c r="B6" s="148" t="s">
        <v>17</v>
      </c>
      <c r="C6" s="149"/>
      <c r="D6" s="150" t="s">
        <v>7</v>
      </c>
      <c r="E6" s="151"/>
      <c r="F6" s="30"/>
      <c r="G6" s="30"/>
      <c r="H6" s="148" t="s">
        <v>17</v>
      </c>
      <c r="I6" s="149"/>
      <c r="J6" s="150" t="s">
        <v>7</v>
      </c>
      <c r="K6" s="151"/>
    </row>
    <row r="7" spans="2:13" ht="18" customHeight="1">
      <c r="B7" s="146">
        <f>IF(入力シート!C18="","",IF(入力シート!$N$5="○",入力シート!C18*0.3,入力シート!C18*0.1))</f>
        <v>80100</v>
      </c>
      <c r="C7" s="147"/>
      <c r="D7" s="152">
        <f>IF(B7="","",B7-入力シート!E18)</f>
        <v>0</v>
      </c>
      <c r="E7" s="153"/>
      <c r="F7" s="30"/>
      <c r="G7" s="30"/>
      <c r="H7" s="146">
        <f>IF(入力シート!J18="","",IF(入力シート!$N$5="○",入力シート!J18*0.3,入力シート!J18*0.1))</f>
        <v>80250</v>
      </c>
      <c r="I7" s="147"/>
      <c r="J7" s="154">
        <f>IF(H7="","",H7-入力シート!L18)</f>
        <v>150</v>
      </c>
      <c r="K7" s="155"/>
      <c r="L7" s="30"/>
      <c r="M7" s="30"/>
    </row>
    <row r="8" spans="2:13" ht="18" customHeight="1">
      <c r="B8" s="129">
        <f>IF(入力シート!C19="","",IF(入力シート!$N$5="○",入力シート!C19*0.3,入力シート!C19*0.1))</f>
        <v>1500</v>
      </c>
      <c r="C8" s="130"/>
      <c r="D8" s="131">
        <f>IF(B8="","",B8-入力シート!E19)</f>
        <v>0</v>
      </c>
      <c r="E8" s="132"/>
      <c r="F8" s="30"/>
      <c r="G8" s="30"/>
      <c r="H8" s="129" t="str">
        <f>IF(入力シート!J19="","",IF(入力シート!$N$5="○",入力シート!J19*0.3,入力シート!J19*0.1))</f>
        <v/>
      </c>
      <c r="I8" s="130"/>
      <c r="J8" s="131" t="str">
        <f>IF(H8="","",H8-入力シート!L19)</f>
        <v/>
      </c>
      <c r="K8" s="132"/>
      <c r="L8" s="30"/>
      <c r="M8" s="30"/>
    </row>
    <row r="9" spans="2:13" ht="18" customHeight="1">
      <c r="B9" s="129" t="str">
        <f>IF(入力シート!C20="","",IF(入力シート!$N$5="○",入力シート!C20*0.3,入力シート!C20*0.1))</f>
        <v/>
      </c>
      <c r="C9" s="130"/>
      <c r="D9" s="131" t="str">
        <f>IF(B9="","",B9-入力シート!E20)</f>
        <v/>
      </c>
      <c r="E9" s="132"/>
      <c r="F9" s="30"/>
      <c r="G9" s="30"/>
      <c r="H9" s="129" t="str">
        <f>IF(入力シート!J20="","",IF(入力シート!$N$5="○",入力シート!J20*0.3,入力シート!J20*0.1))</f>
        <v/>
      </c>
      <c r="I9" s="130"/>
      <c r="J9" s="131" t="str">
        <f>IF(H9="","",H9-入力シート!L20)</f>
        <v/>
      </c>
      <c r="K9" s="132"/>
      <c r="L9" s="30"/>
      <c r="M9" s="30"/>
    </row>
    <row r="10" spans="2:13" ht="18" customHeight="1">
      <c r="B10" s="129" t="str">
        <f>IF(入力シート!C21="","",IF(入力シート!$N$5="○",入力シート!C21*0.3,入力シート!C21*0.1))</f>
        <v/>
      </c>
      <c r="C10" s="130"/>
      <c r="D10" s="131" t="str">
        <f>IF(B10="","",B10-入力シート!E21)</f>
        <v/>
      </c>
      <c r="E10" s="132"/>
      <c r="F10" s="30"/>
      <c r="G10" s="30"/>
      <c r="H10" s="129" t="str">
        <f>IF(入力シート!J21="","",IF(入力シート!$N$5="○",入力シート!J21*0.3,入力シート!J21*0.1))</f>
        <v/>
      </c>
      <c r="I10" s="130"/>
      <c r="J10" s="131" t="str">
        <f>IF(H10="","",H10-入力シート!L21)</f>
        <v/>
      </c>
      <c r="K10" s="132"/>
      <c r="L10" s="30"/>
      <c r="M10" s="30"/>
    </row>
    <row r="11" spans="2:13" ht="18" customHeight="1">
      <c r="B11" s="129" t="str">
        <f>IF(入力シート!C22="","",IF(入力シート!$N$5="○",入力シート!C22*0.3,入力シート!C22*0.1))</f>
        <v/>
      </c>
      <c r="C11" s="130"/>
      <c r="D11" s="131" t="str">
        <f>IF(B11="","",B11-入力シート!E22)</f>
        <v/>
      </c>
      <c r="E11" s="132"/>
      <c r="F11" s="30"/>
      <c r="G11" s="30"/>
      <c r="H11" s="129" t="str">
        <f>IF(入力シート!J22="","",IF(入力シート!$N$5="○",入力シート!J22*0.3,入力シート!J22*0.1))</f>
        <v/>
      </c>
      <c r="I11" s="130"/>
      <c r="J11" s="131" t="str">
        <f>IF(H11="","",H11-入力シート!L22)</f>
        <v/>
      </c>
      <c r="K11" s="132"/>
      <c r="L11" s="30"/>
      <c r="M11" s="30"/>
    </row>
    <row r="12" spans="2:13" ht="18" customHeight="1">
      <c r="B12" s="129" t="str">
        <f>IF(入力シート!C23="","",IF(入力シート!$N$5="○",入力シート!C23*0.3,入力シート!C23*0.1))</f>
        <v/>
      </c>
      <c r="C12" s="130"/>
      <c r="D12" s="131" t="str">
        <f>IF(B12="","",B12-入力シート!E23)</f>
        <v/>
      </c>
      <c r="E12" s="132"/>
      <c r="F12" s="30"/>
      <c r="G12" s="30"/>
      <c r="H12" s="129" t="str">
        <f>IF(入力シート!J23="","",IF(入力シート!$N$5="○",入力シート!J23*0.3,入力シート!J23*0.1))</f>
        <v/>
      </c>
      <c r="I12" s="130"/>
      <c r="J12" s="131" t="str">
        <f>IF(H12="","",H12-入力シート!L23)</f>
        <v/>
      </c>
      <c r="K12" s="132"/>
      <c r="L12" s="30"/>
      <c r="M12" s="30"/>
    </row>
    <row r="13" spans="2:13" ht="18" customHeight="1">
      <c r="B13" s="129" t="str">
        <f>IF(入力シート!C24="","",IF(入力シート!$N$5="○",入力シート!C24*0.3,入力シート!C24*0.1))</f>
        <v/>
      </c>
      <c r="C13" s="130"/>
      <c r="D13" s="131" t="str">
        <f>IF(B13="","",B13-入力シート!E24)</f>
        <v/>
      </c>
      <c r="E13" s="132"/>
      <c r="F13" s="30"/>
      <c r="G13" s="30"/>
      <c r="H13" s="129" t="str">
        <f>IF(入力シート!J24="","",IF(入力シート!$N$5="○",入力シート!J24*0.3,入力シート!J24*0.1))</f>
        <v/>
      </c>
      <c r="I13" s="130"/>
      <c r="J13" s="131" t="str">
        <f>IF(H13="","",H13-入力シート!L24)</f>
        <v/>
      </c>
      <c r="K13" s="132"/>
      <c r="L13" s="30"/>
      <c r="M13" s="30"/>
    </row>
    <row r="14" spans="2:13" ht="18" customHeight="1">
      <c r="B14" s="129" t="str">
        <f>IF(入力シート!C25="","",IF(入力シート!$N$5="○",入力シート!C25*0.3,入力シート!C25*0.1))</f>
        <v/>
      </c>
      <c r="C14" s="130"/>
      <c r="D14" s="131" t="str">
        <f>IF(B14="","",B14-入力シート!E25)</f>
        <v/>
      </c>
      <c r="E14" s="132"/>
      <c r="F14" s="30"/>
      <c r="G14" s="30"/>
      <c r="H14" s="129" t="str">
        <f>IF(入力シート!J25="","",IF(入力シート!$N$5="○",入力シート!J25*0.3,入力シート!J25*0.1))</f>
        <v/>
      </c>
      <c r="I14" s="130"/>
      <c r="J14" s="131" t="str">
        <f>IF(H14="","",H14-入力シート!L25)</f>
        <v/>
      </c>
      <c r="K14" s="132"/>
      <c r="L14" s="30"/>
      <c r="M14" s="30"/>
    </row>
    <row r="15" spans="2:13" ht="18" customHeight="1">
      <c r="B15" s="129" t="str">
        <f>IF(入力シート!C26="","",IF(入力シート!$N$5="○",入力シート!C26*0.3,入力シート!C26*0.1))</f>
        <v/>
      </c>
      <c r="C15" s="130"/>
      <c r="D15" s="131" t="str">
        <f>IF(B15="","",B15-入力シート!E26)</f>
        <v/>
      </c>
      <c r="E15" s="132"/>
      <c r="F15" s="30"/>
      <c r="G15" s="30"/>
      <c r="H15" s="129" t="str">
        <f>IF(入力シート!J26="","",IF(入力シート!$N$5="○",入力シート!J26*0.3,入力シート!J26*0.1))</f>
        <v/>
      </c>
      <c r="I15" s="130"/>
      <c r="J15" s="131" t="str">
        <f>IF(H15="","",H15-入力シート!L26)</f>
        <v/>
      </c>
      <c r="K15" s="132"/>
      <c r="L15" s="30"/>
      <c r="M15" s="30"/>
    </row>
    <row r="16" spans="2:13" ht="18" customHeight="1">
      <c r="B16" s="123" t="str">
        <f>IF(入力シート!C27="","",IF(入力シート!$N$5="○",入力シート!C27*0.3,入力シート!C27*0.1))</f>
        <v/>
      </c>
      <c r="C16" s="124"/>
      <c r="D16" s="138" t="str">
        <f>IF(B16="","",B16-入力シート!E27)</f>
        <v/>
      </c>
      <c r="E16" s="139"/>
      <c r="F16" s="30"/>
      <c r="G16" s="30"/>
      <c r="H16" s="123" t="str">
        <f>IF(入力シート!J27="","",IF(入力シート!$N$5="○",入力シート!J27*0.3,入力シート!J27*0.1))</f>
        <v/>
      </c>
      <c r="I16" s="124"/>
      <c r="J16" s="138" t="str">
        <f>IF(H16="","",H16-入力シート!L27)</f>
        <v/>
      </c>
      <c r="K16" s="139"/>
      <c r="L16" s="30"/>
      <c r="M16" s="30"/>
    </row>
    <row r="17" spans="2:24" ht="18" customHeight="1" thickBot="1">
      <c r="B17" s="126">
        <f>SUM(B7:C16)</f>
        <v>81600</v>
      </c>
      <c r="C17" s="127"/>
      <c r="D17" s="134">
        <f>SUM(D7:E16)</f>
        <v>0</v>
      </c>
      <c r="E17" s="135"/>
      <c r="F17" s="30"/>
      <c r="G17" s="30"/>
      <c r="H17" s="126">
        <f>SUM(H7:I16)</f>
        <v>80250</v>
      </c>
      <c r="I17" s="127"/>
      <c r="J17" s="134">
        <f>SUM(J7:K16)</f>
        <v>150</v>
      </c>
      <c r="K17" s="135"/>
      <c r="L17" s="30"/>
      <c r="M17" s="30"/>
    </row>
    <row r="18" spans="2:24" ht="18" customHeight="1">
      <c r="B18" s="30"/>
      <c r="C18" s="30"/>
      <c r="D18" s="30"/>
      <c r="E18" s="30"/>
      <c r="F18" s="31"/>
      <c r="G18" s="31"/>
      <c r="H18" s="30"/>
      <c r="I18" s="30"/>
      <c r="J18" s="30"/>
      <c r="K18" s="30"/>
      <c r="L18" s="30"/>
      <c r="M18" s="30"/>
      <c r="N18" s="30"/>
      <c r="O18" s="30"/>
      <c r="P18" s="30"/>
      <c r="Q18" s="32"/>
      <c r="R18" s="30"/>
      <c r="S18" s="30"/>
      <c r="W18" s="30"/>
      <c r="X18" s="30"/>
    </row>
    <row r="19" spans="2:24" ht="18" customHeight="1">
      <c r="D19" s="30"/>
      <c r="H19" s="30"/>
    </row>
    <row r="20" spans="2:24" ht="18" customHeight="1">
      <c r="B20" s="33" t="s">
        <v>38</v>
      </c>
      <c r="C20" s="33"/>
      <c r="D20" s="34"/>
      <c r="E20" s="34"/>
      <c r="F20" s="34"/>
      <c r="G20" s="34"/>
      <c r="H20" s="34"/>
      <c r="I20" s="34"/>
      <c r="J20" s="34"/>
      <c r="K20" s="34"/>
      <c r="L20" s="34"/>
      <c r="M20" s="34"/>
      <c r="N20" s="34"/>
      <c r="O20" s="34"/>
      <c r="P20" s="34"/>
      <c r="Q20" s="34"/>
      <c r="R20" s="34"/>
      <c r="S20" s="34"/>
      <c r="T20" s="34"/>
      <c r="U20" s="34"/>
      <c r="V20" s="34"/>
    </row>
    <row r="21" spans="2:24" ht="18" customHeight="1">
      <c r="B21" s="29" t="s">
        <v>0</v>
      </c>
      <c r="C21" s="34"/>
      <c r="D21" s="34"/>
      <c r="E21" s="34"/>
      <c r="F21" s="34"/>
      <c r="G21" s="34"/>
      <c r="H21" s="34"/>
      <c r="I21" s="34"/>
      <c r="J21" s="34"/>
      <c r="K21" s="34"/>
      <c r="L21" s="34"/>
      <c r="M21" s="29" t="s">
        <v>1</v>
      </c>
      <c r="N21" s="34"/>
      <c r="O21" s="34"/>
      <c r="P21" s="34"/>
      <c r="Q21" s="34"/>
      <c r="R21" s="34"/>
      <c r="S21" s="34"/>
      <c r="T21" s="34"/>
      <c r="U21" s="34"/>
      <c r="V21" s="34"/>
    </row>
    <row r="22" spans="2:24" ht="18" customHeight="1">
      <c r="B22" s="122" t="s">
        <v>10</v>
      </c>
      <c r="C22" s="122"/>
      <c r="D22" s="34"/>
      <c r="E22" s="122" t="s">
        <v>11</v>
      </c>
      <c r="F22" s="122"/>
      <c r="G22" s="34"/>
      <c r="H22" s="34"/>
      <c r="I22" s="34"/>
      <c r="J22" s="34"/>
      <c r="K22" s="34"/>
      <c r="L22" s="34"/>
      <c r="M22" s="122" t="s">
        <v>10</v>
      </c>
      <c r="N22" s="122"/>
      <c r="O22" s="34"/>
      <c r="P22" s="122" t="s">
        <v>11</v>
      </c>
      <c r="Q22" s="122"/>
      <c r="R22" s="34"/>
      <c r="S22" s="34"/>
      <c r="T22" s="34"/>
      <c r="U22" s="34"/>
      <c r="V22" s="34"/>
    </row>
    <row r="23" spans="2:24" ht="18" customHeight="1">
      <c r="B23" s="128">
        <f>SUMIFS(入力シート!$E$18:$F$27,入力シート!$A$18:$B$27,"外来")</f>
        <v>1500</v>
      </c>
      <c r="C23" s="128"/>
      <c r="D23" s="35" t="s">
        <v>18</v>
      </c>
      <c r="E23" s="125">
        <f>VLOOKUP(B3,マスター!$G$4:$M$9,2)+ROUND(($H$3-VLOOKUP(B3,マスター!$G$4:$M$9,3))*VLOOKUP(B3,マスター!$G$4:$M$9,4),0)</f>
        <v>82825</v>
      </c>
      <c r="F23" s="125"/>
      <c r="G23" s="35" t="s">
        <v>19</v>
      </c>
      <c r="H23" s="121" t="str">
        <f>IF(入力シート!N5="○","現役並みのため計算不要",IF($B$23&lt;$E$23,"限度額未満のため該当無し",$B$23-$E$23))</f>
        <v>現役並みのため計算不要</v>
      </c>
      <c r="I23" s="121"/>
      <c r="J23" s="121"/>
      <c r="K23" s="121"/>
      <c r="L23" s="36"/>
      <c r="M23" s="128">
        <f>SUMIFS(入力シート!$L$18:$M$27,入力シート!$H$18:$I$27,"外来")</f>
        <v>0</v>
      </c>
      <c r="N23" s="128"/>
      <c r="O23" s="35" t="s">
        <v>18</v>
      </c>
      <c r="P23" s="120">
        <f>IF(入力シート!L28=0,0,E23)</f>
        <v>82825</v>
      </c>
      <c r="Q23" s="120"/>
      <c r="R23" s="35" t="s">
        <v>19</v>
      </c>
      <c r="S23" s="121" t="str">
        <f>IF(入力シート!N5="○","現役並みのため計算不要",IF($M$23&lt;$P$23,"限度額未満のため該当無し",$M$23-$P$23))</f>
        <v>現役並みのため計算不要</v>
      </c>
      <c r="T23" s="121"/>
      <c r="U23" s="121"/>
      <c r="V23" s="121"/>
    </row>
    <row r="24" spans="2:24" ht="18" customHeight="1">
      <c r="B24" s="34"/>
      <c r="C24" s="34"/>
      <c r="D24" s="34"/>
      <c r="E24" s="34"/>
      <c r="F24" s="34"/>
      <c r="G24" s="34"/>
      <c r="H24" s="37"/>
      <c r="I24" s="37"/>
      <c r="J24" s="33"/>
      <c r="K24" s="33"/>
      <c r="L24" s="33"/>
      <c r="M24" s="38"/>
      <c r="N24" s="34"/>
      <c r="O24" s="34"/>
      <c r="P24" s="34"/>
      <c r="Q24" s="34"/>
      <c r="R24" s="34"/>
      <c r="S24" s="37"/>
      <c r="T24" s="37"/>
      <c r="U24" s="34"/>
      <c r="V24" s="34"/>
    </row>
    <row r="25" spans="2:24" ht="18" customHeight="1">
      <c r="B25" s="33" t="s">
        <v>39</v>
      </c>
      <c r="C25" s="33"/>
      <c r="D25" s="34"/>
      <c r="E25" s="34"/>
      <c r="F25" s="34"/>
      <c r="G25" s="34"/>
      <c r="H25" s="34"/>
      <c r="I25" s="34"/>
      <c r="J25" s="34"/>
      <c r="K25" s="34"/>
      <c r="L25" s="34"/>
      <c r="M25" s="34"/>
      <c r="N25" s="34"/>
      <c r="O25" s="34"/>
      <c r="P25" s="34"/>
      <c r="Q25" s="34"/>
      <c r="R25" s="34"/>
      <c r="S25" s="34"/>
      <c r="T25" s="34"/>
      <c r="U25" s="34"/>
      <c r="V25" s="34"/>
    </row>
    <row r="26" spans="2:24" ht="18" customHeight="1">
      <c r="B26" s="122" t="s">
        <v>12</v>
      </c>
      <c r="C26" s="122"/>
      <c r="D26" s="34"/>
      <c r="E26" s="122" t="s">
        <v>13</v>
      </c>
      <c r="F26" s="122"/>
      <c r="G26" s="34"/>
      <c r="H26" s="136" t="s">
        <v>35</v>
      </c>
      <c r="I26" s="136"/>
      <c r="J26" s="136"/>
      <c r="K26" s="34"/>
      <c r="L26" s="34"/>
      <c r="M26" s="34"/>
      <c r="N26" s="122" t="s">
        <v>11</v>
      </c>
      <c r="O26" s="122"/>
      <c r="P26" s="34"/>
      <c r="Q26" s="34"/>
      <c r="R26" s="34"/>
      <c r="S26" s="34"/>
      <c r="T26" s="34"/>
      <c r="U26" s="34"/>
    </row>
    <row r="27" spans="2:24" ht="18" customHeight="1">
      <c r="B27" s="133">
        <f>H3</f>
        <v>539500</v>
      </c>
      <c r="C27" s="133"/>
      <c r="D27" s="35"/>
      <c r="E27" s="133">
        <f>SUM(入力シート!$E$28,入力シート!$L$28)-SUM(計算シート!$H$23,計算シート!$S$23)</f>
        <v>161700</v>
      </c>
      <c r="F27" s="133"/>
      <c r="G27" s="39"/>
      <c r="H27" s="137">
        <f>(B17+H17)-SUMIFS(計算シート!$D$7:$E$16,入力シート!A18:B27,"外来")-SUMIFS(計算シート!$J$7:$K$16,入力シート!H18:I27,"外来")-SUM(H23,S23)</f>
        <v>161850</v>
      </c>
      <c r="I27" s="137"/>
      <c r="J27" s="137"/>
      <c r="K27" s="34"/>
      <c r="L27" s="34"/>
      <c r="M27" s="34"/>
      <c r="N27" s="125">
        <f>VLOOKUP(B3,マスター!$G$4:$M$9,5)+ROUND(($H$3-VLOOKUP(B3,マスター!$G$4:$M$9,6))*VLOOKUP(B3,マスター!$G$4:$M$9,7),0)</f>
        <v>82825</v>
      </c>
      <c r="O27" s="125"/>
      <c r="P27" s="34"/>
      <c r="Q27" s="34"/>
      <c r="R27" s="34"/>
      <c r="S27" s="34"/>
      <c r="T27" s="34"/>
      <c r="U27" s="34"/>
    </row>
    <row r="28" spans="2:24" ht="18" customHeight="1">
      <c r="B28" s="40"/>
      <c r="C28" s="40"/>
      <c r="D28" s="35"/>
      <c r="E28" s="133"/>
      <c r="F28" s="133"/>
      <c r="G28" s="39"/>
      <c r="H28" s="41"/>
      <c r="I28" s="41"/>
      <c r="J28" s="34"/>
      <c r="K28" s="34"/>
      <c r="L28" s="34"/>
      <c r="M28" s="34"/>
      <c r="N28" s="34"/>
      <c r="O28" s="34"/>
      <c r="P28" s="34"/>
      <c r="Q28" s="34"/>
      <c r="R28" s="34"/>
      <c r="S28" s="34"/>
      <c r="T28" s="34"/>
      <c r="U28" s="34"/>
    </row>
    <row r="29" spans="2:24" ht="18" customHeight="1">
      <c r="B29" s="39"/>
      <c r="C29" s="39"/>
      <c r="D29" s="35"/>
      <c r="E29" s="35"/>
      <c r="F29" s="39"/>
      <c r="G29" s="39"/>
      <c r="H29" s="39"/>
      <c r="I29" s="39"/>
      <c r="J29" s="42"/>
      <c r="K29" s="42"/>
      <c r="L29" s="34"/>
      <c r="M29" s="34"/>
      <c r="N29" s="34"/>
      <c r="O29" s="34"/>
      <c r="P29" s="34"/>
      <c r="Q29" s="34"/>
      <c r="R29" s="34"/>
      <c r="S29" s="34"/>
      <c r="T29" s="34"/>
      <c r="U29" s="34"/>
    </row>
    <row r="30" spans="2:24" ht="18" customHeight="1">
      <c r="B30" s="29" t="s">
        <v>34</v>
      </c>
      <c r="C30" s="34"/>
      <c r="D30" s="34"/>
      <c r="E30" s="34"/>
      <c r="F30" s="34"/>
      <c r="G30" s="34"/>
      <c r="H30" s="34"/>
      <c r="I30" s="34"/>
      <c r="J30" s="34"/>
      <c r="K30" s="34"/>
      <c r="L30" s="34"/>
      <c r="M30" s="34"/>
      <c r="N30" s="34"/>
      <c r="O30" s="34"/>
      <c r="P30" s="34"/>
      <c r="Q30" s="34"/>
      <c r="R30" s="34"/>
      <c r="S30" s="34"/>
      <c r="T30" s="34"/>
      <c r="U30" s="34"/>
    </row>
    <row r="31" spans="2:24" ht="18" customHeight="1">
      <c r="B31" s="133">
        <f>$H$27</f>
        <v>161850</v>
      </c>
      <c r="C31" s="133"/>
      <c r="D31" s="35" t="s">
        <v>9</v>
      </c>
      <c r="E31" s="133">
        <f>$N$27</f>
        <v>82825</v>
      </c>
      <c r="F31" s="133"/>
      <c r="G31" s="35" t="s">
        <v>19</v>
      </c>
      <c r="H31" s="119">
        <f>IF($B$31&lt;$E$31,"限度額未満のため該当無し",$B$31-$E$31)</f>
        <v>79025</v>
      </c>
      <c r="I31" s="119"/>
      <c r="J31" s="119"/>
      <c r="K31" s="119"/>
    </row>
    <row r="32" spans="2:24" ht="18" customHeight="1">
      <c r="B32" s="39"/>
      <c r="C32" s="39"/>
      <c r="D32" s="35"/>
      <c r="E32" s="39"/>
      <c r="F32" s="35"/>
      <c r="G32" s="40"/>
      <c r="H32" s="34"/>
      <c r="I32" s="34"/>
    </row>
    <row r="33" spans="2:21" ht="18" customHeight="1"/>
    <row r="34" spans="2:21" ht="18" customHeight="1">
      <c r="B34" s="29" t="s">
        <v>15</v>
      </c>
      <c r="C34" s="34"/>
      <c r="D34" s="34"/>
      <c r="E34" s="34"/>
      <c r="F34" s="34"/>
      <c r="G34" s="34"/>
      <c r="H34" s="34"/>
      <c r="I34" s="34"/>
      <c r="J34" s="34"/>
      <c r="K34" s="34"/>
      <c r="L34" s="34"/>
      <c r="M34" s="34"/>
      <c r="N34" s="34"/>
      <c r="O34" s="34"/>
      <c r="P34" s="34"/>
      <c r="Q34" s="34"/>
      <c r="R34" s="34"/>
      <c r="S34" s="34"/>
      <c r="T34" s="34"/>
      <c r="U34" s="34"/>
    </row>
    <row r="35" spans="2:21" ht="18" customHeight="1">
      <c r="B35" s="29" t="s">
        <v>0</v>
      </c>
      <c r="C35" s="34"/>
      <c r="D35" s="34"/>
      <c r="E35" s="34"/>
      <c r="F35" s="34"/>
      <c r="G35" s="34"/>
      <c r="H35" s="34"/>
      <c r="I35" s="34"/>
      <c r="J35" s="34"/>
      <c r="K35" s="34"/>
      <c r="L35" s="34"/>
      <c r="M35" s="29" t="s">
        <v>1</v>
      </c>
      <c r="N35" s="34"/>
      <c r="O35" s="34"/>
      <c r="P35" s="34"/>
      <c r="Q35" s="34"/>
      <c r="R35" s="34"/>
      <c r="S35" s="34"/>
      <c r="T35" s="34"/>
      <c r="U35" s="34"/>
    </row>
    <row r="36" spans="2:21" ht="18" customHeight="1">
      <c r="B36" s="128">
        <f>IF($H$23="現役並みのため計算不要",B17,(IF($H$23="限度額未満のため該当無し",$B$17-SUMIFS($D$7:$E$16,入力シート!$A$18:$B$27,"外来"),$B$17-$H$23-SUMIFS($D$7:$E$16,入力シート!$A$18:$B$27,"外来"))))</f>
        <v>81600</v>
      </c>
      <c r="C36" s="128"/>
      <c r="D36" s="35" t="s">
        <v>20</v>
      </c>
      <c r="E36" s="133">
        <f>$H$27</f>
        <v>161850</v>
      </c>
      <c r="F36" s="133"/>
      <c r="G36" s="35" t="s">
        <v>19</v>
      </c>
      <c r="H36" s="140">
        <f>IF($H$31="限度額未満のため該当無し",0,$B$36/$E$36)</f>
        <v>0.50417052826691378</v>
      </c>
      <c r="I36" s="140"/>
      <c r="J36" s="34"/>
      <c r="K36" s="34"/>
      <c r="L36" s="34"/>
      <c r="M36" s="128">
        <f>IF($H$23="現役並みのため計算不要",H17,(IF($S$23="限度額未満のため該当無し",$H$17-SUMIFS($J$7:$K$16,入力シート!$H$18:$I$27,"外来"),$H$17-$S$23-SUMIFS($J$7:$K$16,入力シート!$H$18:$I$27,"外来"))))</f>
        <v>80250</v>
      </c>
      <c r="N36" s="128"/>
      <c r="O36" s="35" t="s">
        <v>20</v>
      </c>
      <c r="P36" s="133">
        <f>$H$27</f>
        <v>161850</v>
      </c>
      <c r="Q36" s="133"/>
      <c r="R36" s="35" t="s">
        <v>19</v>
      </c>
      <c r="S36" s="141">
        <f>IF($H$31="限度額未満のため該当無し",0,$M$36/$P$36)</f>
        <v>0.49582947173308617</v>
      </c>
      <c r="T36" s="141"/>
      <c r="U36" s="34"/>
    </row>
    <row r="37" spans="2:21" ht="18" customHeight="1"/>
    <row r="38" spans="2:21" ht="18" customHeight="1">
      <c r="B38" s="29" t="s">
        <v>23</v>
      </c>
      <c r="C38" s="34"/>
      <c r="D38" s="34"/>
      <c r="E38" s="34"/>
      <c r="F38" s="34"/>
      <c r="G38" s="34"/>
      <c r="H38" s="34"/>
      <c r="I38" s="34"/>
      <c r="J38" s="34"/>
      <c r="K38" s="34"/>
      <c r="L38" s="34"/>
      <c r="M38" s="34"/>
      <c r="N38" s="34"/>
      <c r="O38" s="34"/>
      <c r="P38" s="34"/>
      <c r="Q38" s="34"/>
      <c r="R38" s="34"/>
      <c r="S38" s="34"/>
      <c r="T38" s="34"/>
      <c r="U38" s="34"/>
    </row>
    <row r="39" spans="2:21" ht="18" customHeight="1">
      <c r="B39" s="29" t="s">
        <v>0</v>
      </c>
      <c r="C39" s="34"/>
      <c r="D39" s="34"/>
      <c r="E39" s="34"/>
      <c r="F39" s="34"/>
      <c r="G39" s="34"/>
      <c r="H39" s="34"/>
      <c r="I39" s="34"/>
      <c r="J39" s="34"/>
      <c r="K39" s="34"/>
      <c r="L39" s="34"/>
      <c r="M39" s="29" t="s">
        <v>1</v>
      </c>
      <c r="N39" s="34"/>
      <c r="O39" s="34"/>
      <c r="P39" s="34"/>
      <c r="Q39" s="34"/>
      <c r="R39" s="34"/>
      <c r="S39" s="34"/>
      <c r="T39" s="34"/>
      <c r="U39" s="34"/>
    </row>
    <row r="40" spans="2:21" ht="18" customHeight="1">
      <c r="B40" s="133">
        <f>IF($H$31="限度額未満のため該当無し",0,$H$31)</f>
        <v>79025</v>
      </c>
      <c r="C40" s="133"/>
      <c r="D40" s="35" t="s">
        <v>21</v>
      </c>
      <c r="E40" s="143">
        <f>$H$36</f>
        <v>0.50417052826691378</v>
      </c>
      <c r="F40" s="143"/>
      <c r="G40" s="35" t="s">
        <v>19</v>
      </c>
      <c r="H40" s="142">
        <f>$B$40*$E$40</f>
        <v>39842.075996292864</v>
      </c>
      <c r="I40" s="142"/>
      <c r="J40" s="34"/>
      <c r="K40" s="34"/>
      <c r="L40" s="34"/>
      <c r="M40" s="144">
        <f>IF($H$31="限度額未満のため該当無し",0,$H$31)</f>
        <v>79025</v>
      </c>
      <c r="N40" s="144"/>
      <c r="O40" s="35" t="s">
        <v>21</v>
      </c>
      <c r="P40" s="142">
        <f>$S$36</f>
        <v>0.49582947173308617</v>
      </c>
      <c r="Q40" s="142"/>
      <c r="R40" s="35" t="s">
        <v>19</v>
      </c>
      <c r="S40" s="142">
        <f>$M$40*$P$40</f>
        <v>39182.924003707136</v>
      </c>
      <c r="T40" s="142"/>
      <c r="U40" s="34"/>
    </row>
    <row r="41" spans="2:21" ht="18" customHeight="1">
      <c r="B41" s="34"/>
      <c r="C41" s="34"/>
      <c r="D41" s="34"/>
      <c r="E41" s="34"/>
      <c r="F41" s="34"/>
      <c r="G41" s="35" t="s">
        <v>22</v>
      </c>
      <c r="H41" s="128">
        <f>IF($H$40&lt;$S$40,ROUNDUP($H$40,0),ROUNDDOWN($H$40,0))</f>
        <v>39842</v>
      </c>
      <c r="I41" s="128"/>
      <c r="J41" s="42"/>
      <c r="K41" s="42"/>
      <c r="L41" s="42"/>
      <c r="M41" s="34"/>
      <c r="N41" s="34"/>
      <c r="O41" s="34"/>
      <c r="P41" s="34"/>
      <c r="Q41" s="34"/>
      <c r="R41" s="35" t="s">
        <v>22</v>
      </c>
      <c r="S41" s="128">
        <f>IF($S$40&lt;$H$40,ROUNDUP($S$40,0),ROUNDDOWN($S$40,0))</f>
        <v>39183</v>
      </c>
      <c r="T41" s="128"/>
      <c r="U41" s="34"/>
    </row>
    <row r="42" spans="2:21" ht="18" customHeight="1">
      <c r="B42" s="34"/>
      <c r="C42" s="34"/>
      <c r="D42" s="34"/>
      <c r="E42" s="34"/>
      <c r="F42" s="34"/>
      <c r="G42" s="35"/>
      <c r="H42" s="41"/>
      <c r="I42" s="41"/>
      <c r="J42" s="42"/>
      <c r="K42" s="42"/>
      <c r="L42" s="42"/>
      <c r="M42" s="34"/>
      <c r="N42" s="34"/>
      <c r="O42" s="34"/>
      <c r="P42" s="34"/>
      <c r="Q42" s="34"/>
      <c r="R42" s="35"/>
      <c r="S42" s="41"/>
      <c r="T42" s="41"/>
      <c r="U42" s="34"/>
    </row>
    <row r="43" spans="2:21" ht="18" customHeight="1">
      <c r="B43" s="29" t="s">
        <v>16</v>
      </c>
      <c r="U43" s="34"/>
    </row>
    <row r="44" spans="2:21" ht="18" customHeight="1">
      <c r="B44" s="133">
        <f>$H$41</f>
        <v>39842</v>
      </c>
      <c r="C44" s="133"/>
      <c r="D44" s="35" t="s">
        <v>9</v>
      </c>
      <c r="E44" s="128">
        <f>SUMIFS($D$7:$E$16,入力シート!$A$18:$B$27,"入院")</f>
        <v>0</v>
      </c>
      <c r="F44" s="128"/>
      <c r="G44" s="35" t="s">
        <v>8</v>
      </c>
      <c r="H44" s="145">
        <f>IF($B$44-$E$44&lt;0,0,$B$44-$E$44)</f>
        <v>39842</v>
      </c>
      <c r="I44" s="145"/>
      <c r="J44" s="38"/>
      <c r="K44" s="38"/>
      <c r="L44" s="38"/>
      <c r="M44" s="133">
        <f>$S$41</f>
        <v>39183</v>
      </c>
      <c r="N44" s="133"/>
      <c r="O44" s="35" t="s">
        <v>36</v>
      </c>
      <c r="P44" s="128">
        <f>SUMIFS($J$7:$K$16,入力シート!$H$18:$I$27,"入院")</f>
        <v>150</v>
      </c>
      <c r="Q44" s="128"/>
      <c r="R44" s="35" t="s">
        <v>37</v>
      </c>
      <c r="S44" s="145">
        <f>IF($M$44-$P$44&lt;0,0,$M$44-$P$44)</f>
        <v>39033</v>
      </c>
      <c r="T44" s="145"/>
      <c r="U44" s="34"/>
    </row>
  </sheetData>
  <sheetProtection algorithmName="SHA-512" hashValue="v3E0deSXquuQmOSU5Z7OE3G0STxmXJhUkhZq4FhPELdxRgk6mtgrjUoHhky0BaA094/ARBX3FSG5U/gUa4YWxw==" saltValue="4AFzdJswpuafZJoCgP1MSA==" spinCount="100000" sheet="1" objects="1" scenarios="1"/>
  <mergeCells count="96">
    <mergeCell ref="H8:I8"/>
    <mergeCell ref="D8:E8"/>
    <mergeCell ref="J8:K8"/>
    <mergeCell ref="B7:C7"/>
    <mergeCell ref="H6:I6"/>
    <mergeCell ref="H7:I7"/>
    <mergeCell ref="B6:C6"/>
    <mergeCell ref="D6:E6"/>
    <mergeCell ref="D7:E7"/>
    <mergeCell ref="J6:K6"/>
    <mergeCell ref="J7:K7"/>
    <mergeCell ref="B8:C8"/>
    <mergeCell ref="S44:T44"/>
    <mergeCell ref="B44:C44"/>
    <mergeCell ref="E44:F44"/>
    <mergeCell ref="H44:I44"/>
    <mergeCell ref="M44:N44"/>
    <mergeCell ref="P44:Q44"/>
    <mergeCell ref="B40:C40"/>
    <mergeCell ref="E40:F40"/>
    <mergeCell ref="H40:I40"/>
    <mergeCell ref="M40:N40"/>
    <mergeCell ref="P40:Q40"/>
    <mergeCell ref="P36:Q36"/>
    <mergeCell ref="H41:I41"/>
    <mergeCell ref="S41:T41"/>
    <mergeCell ref="S36:T36"/>
    <mergeCell ref="S40:T40"/>
    <mergeCell ref="B9:C9"/>
    <mergeCell ref="B36:C36"/>
    <mergeCell ref="E36:F36"/>
    <mergeCell ref="H36:I36"/>
    <mergeCell ref="M36:N36"/>
    <mergeCell ref="H9:I9"/>
    <mergeCell ref="D9:E9"/>
    <mergeCell ref="J9:K9"/>
    <mergeCell ref="J11:K11"/>
    <mergeCell ref="B10:C10"/>
    <mergeCell ref="E31:F31"/>
    <mergeCell ref="H10:I10"/>
    <mergeCell ref="D10:E10"/>
    <mergeCell ref="J10:K10"/>
    <mergeCell ref="B11:C11"/>
    <mergeCell ref="B31:C31"/>
    <mergeCell ref="H11:I11"/>
    <mergeCell ref="D11:E11"/>
    <mergeCell ref="B12:C12"/>
    <mergeCell ref="B27:C27"/>
    <mergeCell ref="E27:F27"/>
    <mergeCell ref="B22:C22"/>
    <mergeCell ref="B17:C17"/>
    <mergeCell ref="H26:J26"/>
    <mergeCell ref="H27:J27"/>
    <mergeCell ref="B23:C23"/>
    <mergeCell ref="B26:C26"/>
    <mergeCell ref="E26:F26"/>
    <mergeCell ref="E22:F22"/>
    <mergeCell ref="B16:C16"/>
    <mergeCell ref="D16:E16"/>
    <mergeCell ref="J16:K16"/>
    <mergeCell ref="E28:F28"/>
    <mergeCell ref="H12:I12"/>
    <mergeCell ref="D12:E12"/>
    <mergeCell ref="J12:K12"/>
    <mergeCell ref="D17:E17"/>
    <mergeCell ref="J17:K17"/>
    <mergeCell ref="E23:F23"/>
    <mergeCell ref="H23:K23"/>
    <mergeCell ref="B15:C15"/>
    <mergeCell ref="H15:I15"/>
    <mergeCell ref="D15:E15"/>
    <mergeCell ref="J15:K15"/>
    <mergeCell ref="B13:C13"/>
    <mergeCell ref="H13:I13"/>
    <mergeCell ref="D13:E13"/>
    <mergeCell ref="J13:K13"/>
    <mergeCell ref="B14:C14"/>
    <mergeCell ref="D14:E14"/>
    <mergeCell ref="H14:I14"/>
    <mergeCell ref="J14:K14"/>
    <mergeCell ref="H31:K31"/>
    <mergeCell ref="P23:Q23"/>
    <mergeCell ref="S23:V23"/>
    <mergeCell ref="P22:Q22"/>
    <mergeCell ref="H16:I16"/>
    <mergeCell ref="N27:O27"/>
    <mergeCell ref="M22:N22"/>
    <mergeCell ref="H17:I17"/>
    <mergeCell ref="M23:N23"/>
    <mergeCell ref="N26:O26"/>
    <mergeCell ref="H2:I2"/>
    <mergeCell ref="H3:I3"/>
    <mergeCell ref="B5:E5"/>
    <mergeCell ref="H5:K5"/>
    <mergeCell ref="B2:D2"/>
    <mergeCell ref="C3:D3"/>
  </mergeCells>
  <phoneticPr fontId="2"/>
  <pageMargins left="0.25" right="0.25"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zoomScaleNormal="100" workbookViewId="0">
      <selection activeCell="P16" sqref="P16"/>
    </sheetView>
  </sheetViews>
  <sheetFormatPr defaultRowHeight="30" customHeight="1"/>
  <cols>
    <col min="1" max="1" width="9" style="26"/>
    <col min="2" max="2" width="18.375" style="26" bestFit="1" customWidth="1"/>
    <col min="3" max="3" width="9" style="26"/>
    <col min="4" max="4" width="4.5" style="26" bestFit="1" customWidth="1"/>
    <col min="5" max="5" width="13.875" style="26" bestFit="1" customWidth="1"/>
    <col min="6" max="6" width="11.625" style="26" bestFit="1" customWidth="1"/>
    <col min="7" max="7" width="4.5" style="26" bestFit="1" customWidth="1"/>
    <col min="8" max="8" width="10.625" style="26" customWidth="1"/>
    <col min="9" max="9" width="11.625" style="26" bestFit="1" customWidth="1"/>
    <col min="10" max="10" width="7.5" style="26" customWidth="1"/>
    <col min="11" max="11" width="10.625" style="26" customWidth="1"/>
    <col min="12" max="12" width="11.625" style="26" bestFit="1" customWidth="1"/>
    <col min="13" max="13" width="7.5" style="26" customWidth="1"/>
    <col min="14" max="16384" width="9" style="26"/>
  </cols>
  <sheetData>
    <row r="1" spans="2:13" ht="30" customHeight="1" thickBot="1"/>
    <row r="2" spans="2:13" ht="15" customHeight="1">
      <c r="B2" s="162" t="s">
        <v>14</v>
      </c>
      <c r="D2" s="164" t="s">
        <v>78</v>
      </c>
      <c r="E2" s="158" t="s">
        <v>70</v>
      </c>
      <c r="F2" s="158" t="s">
        <v>67</v>
      </c>
      <c r="G2" s="166" t="s">
        <v>77</v>
      </c>
      <c r="H2" s="158" t="s">
        <v>68</v>
      </c>
      <c r="I2" s="158"/>
      <c r="J2" s="158"/>
      <c r="K2" s="158" t="s">
        <v>69</v>
      </c>
      <c r="L2" s="159"/>
      <c r="M2" s="160"/>
    </row>
    <row r="3" spans="2:13" ht="15" customHeight="1">
      <c r="B3" s="163"/>
      <c r="D3" s="165"/>
      <c r="E3" s="161"/>
      <c r="F3" s="161"/>
      <c r="G3" s="167"/>
      <c r="H3" s="28" t="s">
        <v>66</v>
      </c>
      <c r="I3" s="28" t="s">
        <v>81</v>
      </c>
      <c r="J3" s="28" t="s">
        <v>82</v>
      </c>
      <c r="K3" s="28" t="s">
        <v>66</v>
      </c>
      <c r="L3" s="28" t="s">
        <v>81</v>
      </c>
      <c r="M3" s="59" t="s">
        <v>82</v>
      </c>
    </row>
    <row r="4" spans="2:13" ht="30" customHeight="1">
      <c r="B4" s="51"/>
      <c r="D4" s="46">
        <v>10</v>
      </c>
      <c r="E4" s="60" t="s">
        <v>42</v>
      </c>
      <c r="F4" s="55">
        <v>0</v>
      </c>
      <c r="G4" s="27">
        <f>D4</f>
        <v>10</v>
      </c>
      <c r="H4" s="56">
        <v>8000</v>
      </c>
      <c r="I4" s="56">
        <v>0</v>
      </c>
      <c r="J4" s="44">
        <v>0</v>
      </c>
      <c r="K4" s="56">
        <v>15000</v>
      </c>
      <c r="L4" s="61"/>
      <c r="M4" s="47">
        <v>0</v>
      </c>
    </row>
    <row r="5" spans="2:13" ht="30" customHeight="1" thickBot="1">
      <c r="B5" s="52" t="s">
        <v>28</v>
      </c>
      <c r="D5" s="46">
        <v>20</v>
      </c>
      <c r="E5" s="60" t="s">
        <v>41</v>
      </c>
      <c r="F5" s="55">
        <v>0</v>
      </c>
      <c r="G5" s="27">
        <f t="shared" ref="G5:G6" si="0">D5</f>
        <v>20</v>
      </c>
      <c r="H5" s="56">
        <v>8000</v>
      </c>
      <c r="I5" s="56">
        <v>0</v>
      </c>
      <c r="J5" s="44">
        <v>0</v>
      </c>
      <c r="K5" s="56">
        <v>24600</v>
      </c>
      <c r="L5" s="61"/>
      <c r="M5" s="47">
        <v>0</v>
      </c>
    </row>
    <row r="6" spans="2:13" ht="30" customHeight="1" thickBot="1">
      <c r="D6" s="46">
        <v>30</v>
      </c>
      <c r="E6" s="60" t="s">
        <v>40</v>
      </c>
      <c r="F6" s="55">
        <v>0</v>
      </c>
      <c r="G6" s="27">
        <f t="shared" si="0"/>
        <v>30</v>
      </c>
      <c r="H6" s="56">
        <v>18000</v>
      </c>
      <c r="I6" s="56">
        <v>0</v>
      </c>
      <c r="J6" s="44">
        <v>0</v>
      </c>
      <c r="K6" s="56">
        <v>57600</v>
      </c>
      <c r="L6" s="61"/>
      <c r="M6" s="47">
        <v>0</v>
      </c>
    </row>
    <row r="7" spans="2:13" ht="30" customHeight="1">
      <c r="B7" s="58" t="s">
        <v>2</v>
      </c>
      <c r="D7" s="63">
        <v>41</v>
      </c>
      <c r="E7" s="64" t="s">
        <v>83</v>
      </c>
      <c r="F7" s="56">
        <v>1450000</v>
      </c>
      <c r="G7" s="45">
        <v>41</v>
      </c>
      <c r="H7" s="56">
        <v>80100</v>
      </c>
      <c r="I7" s="56">
        <v>267000</v>
      </c>
      <c r="J7" s="44">
        <v>0.01</v>
      </c>
      <c r="K7" s="56">
        <v>80100</v>
      </c>
      <c r="L7" s="61">
        <v>267000</v>
      </c>
      <c r="M7" s="47">
        <v>0.01</v>
      </c>
    </row>
    <row r="8" spans="2:13" ht="30" customHeight="1">
      <c r="B8" s="53" t="s">
        <v>5</v>
      </c>
      <c r="D8" s="67">
        <v>42</v>
      </c>
      <c r="E8" s="68" t="s">
        <v>84</v>
      </c>
      <c r="F8" s="56">
        <v>3800000</v>
      </c>
      <c r="G8" s="45">
        <v>42</v>
      </c>
      <c r="H8" s="56">
        <v>167400</v>
      </c>
      <c r="I8" s="56">
        <v>558000</v>
      </c>
      <c r="J8" s="44">
        <v>0.01</v>
      </c>
      <c r="K8" s="56">
        <v>167400</v>
      </c>
      <c r="L8" s="61">
        <v>558000</v>
      </c>
      <c r="M8" s="47">
        <v>0.01</v>
      </c>
    </row>
    <row r="9" spans="2:13" ht="30" customHeight="1" thickBot="1">
      <c r="B9" s="54" t="s">
        <v>6</v>
      </c>
      <c r="D9" s="65">
        <v>43</v>
      </c>
      <c r="E9" s="66" t="s">
        <v>85</v>
      </c>
      <c r="F9" s="57">
        <v>6900000</v>
      </c>
      <c r="G9" s="48">
        <v>43</v>
      </c>
      <c r="H9" s="57">
        <v>252600</v>
      </c>
      <c r="I9" s="57">
        <v>842000</v>
      </c>
      <c r="J9" s="49">
        <v>0.01</v>
      </c>
      <c r="K9" s="57">
        <v>252600</v>
      </c>
      <c r="L9" s="62">
        <v>842000</v>
      </c>
      <c r="M9" s="50">
        <v>0.01</v>
      </c>
    </row>
  </sheetData>
  <sheetProtection algorithmName="SHA-512" hashValue="ynkvPnbK87zpiFOX5Aws46TxXb0nc0F6E224j8gF8zbJdqa+ZTgEzflAhMl69xSbFaW6BDNTBZYJcVn1e/EW+g==" saltValue="jZn17QyUQUPffJzDo2Apkw==" spinCount="100000" sheet="1" selectLockedCells="1"/>
  <mergeCells count="7">
    <mergeCell ref="H2:J2"/>
    <mergeCell ref="K2:M2"/>
    <mergeCell ref="F2:F3"/>
    <mergeCell ref="B2:B3"/>
    <mergeCell ref="D2:D3"/>
    <mergeCell ref="E2:E3"/>
    <mergeCell ref="G2:G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事例を踏まえた入力手順</vt:lpstr>
      <vt:lpstr>計算シート</vt:lpstr>
      <vt:lpstr>マスター</vt:lpstr>
      <vt:lpstr>プルダウンリスト</vt:lpstr>
      <vt:lpstr>入外区分</vt:lpstr>
    </vt:vector>
  </TitlesOfParts>
  <Company>中部広域連合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ukouki01</dc:creator>
  <cp:lastModifiedBy>kouki15</cp:lastModifiedBy>
  <cp:lastPrinted>2018-09-25T08:08:42Z</cp:lastPrinted>
  <dcterms:created xsi:type="dcterms:W3CDTF">2015-07-14T08:03:59Z</dcterms:created>
  <dcterms:modified xsi:type="dcterms:W3CDTF">2018-10-01T00:44:17Z</dcterms:modified>
</cp:coreProperties>
</file>